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3256" windowHeight="12096" tabRatio="915" activeTab="1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  <sheet name="Лист1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результат'!$10:$12</definedName>
    <definedName name="_xlnm.Print_Titles" localSheetId="2">'ІІ. Розр. з бюджетом'!$4:$6</definedName>
    <definedName name="_xlnm.Print_Titles" localSheetId="5">'Розшифровка до капівидатків'!$4:$5</definedName>
    <definedName name="_xlnm.Print_Titles" localSheetId="3">'Розшифровка з розр з бюджет'!$4:$5</definedName>
    <definedName name="_xlnm.Print_Titles" localSheetId="1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інфо_1'!$A$1:$O$72</definedName>
    <definedName name="_xlnm.Print_Area" localSheetId="7">'6.2. Інша інфо_2'!$A$1:$AF$50</definedName>
    <definedName name="_xlnm.Print_Area" localSheetId="0">'I. Фін результат'!$A$1:$I$105</definedName>
    <definedName name="_xlnm.Print_Area" localSheetId="4">'IV. Кап. інвестиції'!$A$1:$H$18</definedName>
    <definedName name="_xlnm.Print_Area" localSheetId="8">'VII Статутн. капіт'!$A$1:$H$17</definedName>
    <definedName name="_xlnm.Print_Area" localSheetId="2">'ІІ. Розр. з бюджетом'!$A$1:$H$49</definedName>
    <definedName name="_xlnm.Print_Area" localSheetId="5">'Розшифровка до капівидатків'!$A$1:$G$51</definedName>
    <definedName name="_xlnm.Print_Area" localSheetId="9">'Розшифровка до Статутного'!$A$1:$G$19</definedName>
    <definedName name="_xlnm.Print_Area" localSheetId="3">'Розшифровка з розр з бюджет'!$A$1:$G$33</definedName>
    <definedName name="_xlnm.Print_Area" localSheetId="1">'Розшифровка фінрезультати'!$A$1:$G$45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fileRecoveryPr autoRecover="0"/>
</workbook>
</file>

<file path=xl/calcChain.xml><?xml version="1.0" encoding="utf-8"?>
<calcChain xmlns="http://schemas.openxmlformats.org/spreadsheetml/2006/main">
  <c r="D84" i="2" l="1"/>
  <c r="M40" i="10" l="1"/>
  <c r="J40" i="10"/>
  <c r="D96" i="2"/>
  <c r="D23" i="2" l="1"/>
  <c r="D27" i="19"/>
  <c r="F38" i="19" l="1"/>
  <c r="F29" i="19"/>
  <c r="F25" i="19"/>
  <c r="F20" i="19"/>
  <c r="E19" i="19"/>
  <c r="D19" i="19"/>
  <c r="D43" i="19" s="1"/>
  <c r="I23" i="10"/>
  <c r="I22" i="10"/>
  <c r="I25" i="10"/>
  <c r="I24" i="10"/>
  <c r="F25" i="10"/>
  <c r="F24" i="10"/>
  <c r="F23" i="10"/>
  <c r="D64" i="2" l="1"/>
  <c r="D97" i="2"/>
  <c r="F97" i="2" s="1"/>
  <c r="I18" i="10" s="1"/>
  <c r="D89" i="2"/>
  <c r="D99" i="2"/>
  <c r="D98" i="2"/>
  <c r="E98" i="2"/>
  <c r="E89" i="2"/>
  <c r="V30" i="9"/>
  <c r="E10" i="23"/>
  <c r="G37" i="23"/>
  <c r="G36" i="23"/>
  <c r="G35" i="23"/>
  <c r="G34" i="23"/>
  <c r="G33" i="23"/>
  <c r="G32" i="23"/>
  <c r="G31" i="23"/>
  <c r="G30" i="23"/>
  <c r="F37" i="23"/>
  <c r="F36" i="23"/>
  <c r="F35" i="23"/>
  <c r="F34" i="23"/>
  <c r="F33" i="23"/>
  <c r="F32" i="23"/>
  <c r="F31" i="23"/>
  <c r="F30" i="23"/>
  <c r="F99" i="2"/>
  <c r="F96" i="2"/>
  <c r="F98" i="2"/>
  <c r="F15" i="2"/>
  <c r="D15" i="2"/>
  <c r="D24" i="2" s="1"/>
  <c r="F24" i="2"/>
  <c r="F25" i="21"/>
  <c r="G25" i="21"/>
  <c r="D14" i="2"/>
  <c r="F14" i="2"/>
  <c r="F15" i="21"/>
  <c r="G15" i="21" s="1"/>
  <c r="F16" i="21"/>
  <c r="G16" i="21"/>
  <c r="I10" i="10" l="1"/>
  <c r="J34" i="10" l="1"/>
  <c r="N10" i="10" l="1"/>
  <c r="F18" i="10"/>
  <c r="F22" i="10" s="1"/>
  <c r="L15" i="10"/>
  <c r="F10" i="10"/>
  <c r="C99" i="2" l="1"/>
  <c r="F89" i="2"/>
  <c r="E101" i="2" l="1"/>
  <c r="H89" i="2" l="1"/>
  <c r="E6" i="21" l="1"/>
  <c r="F23" i="2" s="1"/>
  <c r="E37" i="21"/>
  <c r="D72" i="2" s="1"/>
  <c r="F14" i="10" l="1"/>
  <c r="M34" i="10" l="1"/>
  <c r="H99" i="2" l="1"/>
  <c r="F31" i="19" l="1"/>
  <c r="F27" i="19" s="1"/>
  <c r="G16" i="2" l="1"/>
  <c r="E33" i="21" l="1"/>
  <c r="F64" i="2" l="1"/>
  <c r="F39" i="21"/>
  <c r="F38" i="21"/>
  <c r="AD7" i="9"/>
  <c r="AA7" i="9"/>
  <c r="C14" i="10"/>
  <c r="I14" i="10" l="1"/>
  <c r="L14" i="10" s="1"/>
  <c r="F12" i="23" l="1"/>
  <c r="J41" i="10"/>
  <c r="M41" i="10"/>
  <c r="D16" i="23" l="1"/>
  <c r="E16" i="23"/>
  <c r="V29" i="9" s="1"/>
  <c r="G38" i="23"/>
  <c r="G18" i="23"/>
  <c r="G17" i="23"/>
  <c r="F38" i="23"/>
  <c r="F18" i="23"/>
  <c r="F17" i="23"/>
  <c r="C16" i="23"/>
  <c r="F35" i="21" l="1"/>
  <c r="G35" i="21"/>
  <c r="G20" i="21"/>
  <c r="G19" i="21"/>
  <c r="G18" i="21"/>
  <c r="G26" i="21"/>
  <c r="G24" i="21"/>
  <c r="G23" i="21"/>
  <c r="G22" i="21"/>
  <c r="F26" i="21"/>
  <c r="F23" i="21"/>
  <c r="D21" i="21"/>
  <c r="E21" i="21"/>
  <c r="F45" i="2" s="1"/>
  <c r="C21" i="21"/>
  <c r="F20" i="21"/>
  <c r="F19" i="21"/>
  <c r="F18" i="2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F7" i="21"/>
  <c r="G7" i="21" s="1"/>
  <c r="D6" i="21"/>
  <c r="C6" i="21"/>
  <c r="D25" i="2" l="1"/>
  <c r="D45" i="2"/>
  <c r="C18" i="10"/>
  <c r="J35" i="10" l="1"/>
  <c r="J36" i="10"/>
  <c r="J37" i="10"/>
  <c r="J38" i="10"/>
  <c r="J39" i="10"/>
  <c r="J42" i="10"/>
  <c r="M39" i="10" l="1"/>
  <c r="M38" i="10"/>
  <c r="E9" i="19"/>
  <c r="N71" i="10" l="1"/>
  <c r="N70" i="10"/>
  <c r="N68" i="10" s="1"/>
  <c r="N67" i="10"/>
  <c r="N66" i="10"/>
  <c r="N64" i="10" s="1"/>
  <c r="N63" i="10"/>
  <c r="N62" i="10"/>
  <c r="N32" i="9"/>
  <c r="M32" i="9"/>
  <c r="P32" i="9" s="1"/>
  <c r="AB31" i="9"/>
  <c r="AA31" i="9"/>
  <c r="AB30" i="9"/>
  <c r="AA30" i="9"/>
  <c r="AB29" i="9"/>
  <c r="AA29" i="9"/>
  <c r="AB28" i="9"/>
  <c r="AA28" i="9"/>
  <c r="X31" i="9"/>
  <c r="W31" i="9"/>
  <c r="X30" i="9"/>
  <c r="W30" i="9"/>
  <c r="X29" i="9"/>
  <c r="W29" i="9"/>
  <c r="X28" i="9"/>
  <c r="W28" i="9"/>
  <c r="T31" i="9"/>
  <c r="S31" i="9"/>
  <c r="T30" i="9"/>
  <c r="S30" i="9"/>
  <c r="T29" i="9"/>
  <c r="S29" i="9"/>
  <c r="T28" i="9"/>
  <c r="S28" i="9"/>
  <c r="AC29" i="9"/>
  <c r="AD29" i="9"/>
  <c r="AC30" i="9"/>
  <c r="AD30" i="9"/>
  <c r="AC31" i="9"/>
  <c r="AF31" i="9" s="1"/>
  <c r="AD31" i="9"/>
  <c r="AE31" i="9" s="1"/>
  <c r="AD28" i="9"/>
  <c r="AC28" i="9"/>
  <c r="AF28" i="9" s="1"/>
  <c r="O29" i="9"/>
  <c r="P29" i="9"/>
  <c r="O30" i="9"/>
  <c r="P30" i="9"/>
  <c r="O31" i="9"/>
  <c r="P31" i="9"/>
  <c r="P28" i="9"/>
  <c r="O28" i="9"/>
  <c r="Q32" i="9"/>
  <c r="R32" i="9"/>
  <c r="U32" i="9"/>
  <c r="V32" i="9"/>
  <c r="Y32" i="9"/>
  <c r="Z32" i="9"/>
  <c r="AA18" i="9"/>
  <c r="AD18" i="9"/>
  <c r="AD17" i="9"/>
  <c r="AA17" i="9"/>
  <c r="U19" i="9"/>
  <c r="AD19" i="9" s="1"/>
  <c r="X19" i="9"/>
  <c r="D27" i="2" s="1"/>
  <c r="R19" i="9"/>
  <c r="AA8" i="9"/>
  <c r="AD8" i="9"/>
  <c r="X9" i="9"/>
  <c r="F26" i="2" s="1"/>
  <c r="U9" i="9"/>
  <c r="R9" i="9"/>
  <c r="C12" i="20"/>
  <c r="F8" i="24"/>
  <c r="F9" i="24"/>
  <c r="F10" i="24"/>
  <c r="F12" i="24"/>
  <c r="F13" i="24"/>
  <c r="F14" i="24"/>
  <c r="G8" i="24"/>
  <c r="G9" i="24"/>
  <c r="G10" i="24"/>
  <c r="G12" i="24"/>
  <c r="G13" i="24"/>
  <c r="G14" i="24"/>
  <c r="E11" i="24"/>
  <c r="F12" i="20" s="1"/>
  <c r="G12" i="20" s="1"/>
  <c r="D11" i="24"/>
  <c r="E12" i="20" s="1"/>
  <c r="H12" i="20" s="1"/>
  <c r="C11" i="24"/>
  <c r="D7" i="24"/>
  <c r="E11" i="20" s="1"/>
  <c r="E7" i="24"/>
  <c r="D11" i="20" s="1"/>
  <c r="C7" i="24"/>
  <c r="C11" i="20" s="1"/>
  <c r="M35" i="10"/>
  <c r="M36" i="10"/>
  <c r="M37" i="10"/>
  <c r="M42" i="10"/>
  <c r="L68" i="10"/>
  <c r="J68" i="10"/>
  <c r="H68" i="10"/>
  <c r="F68" i="10"/>
  <c r="D68" i="10"/>
  <c r="D72" i="10" s="1"/>
  <c r="F64" i="10"/>
  <c r="H64" i="10"/>
  <c r="J64" i="10"/>
  <c r="L64" i="10"/>
  <c r="D60" i="10"/>
  <c r="D64" i="10"/>
  <c r="F60" i="10"/>
  <c r="H60" i="10"/>
  <c r="J60" i="10"/>
  <c r="L60" i="10"/>
  <c r="N60" i="10"/>
  <c r="J43" i="10"/>
  <c r="G43" i="10"/>
  <c r="D43" i="10"/>
  <c r="E14" i="2" s="1"/>
  <c r="L11" i="10"/>
  <c r="N11" i="10"/>
  <c r="L12" i="10"/>
  <c r="N12" i="10"/>
  <c r="L13" i="10"/>
  <c r="N13" i="10"/>
  <c r="N15" i="10"/>
  <c r="L16" i="10"/>
  <c r="N16" i="10"/>
  <c r="L17" i="10"/>
  <c r="N17" i="10"/>
  <c r="L19" i="10"/>
  <c r="N19" i="10"/>
  <c r="L20" i="10"/>
  <c r="N20" i="10"/>
  <c r="L21" i="10"/>
  <c r="N21" i="10"/>
  <c r="N25" i="10"/>
  <c r="N18" i="10"/>
  <c r="C10" i="10"/>
  <c r="C22" i="10" s="1"/>
  <c r="D26" i="2" l="1"/>
  <c r="E27" i="2"/>
  <c r="N14" i="10"/>
  <c r="N22" i="10"/>
  <c r="M43" i="10"/>
  <c r="AA9" i="9"/>
  <c r="AA19" i="9"/>
  <c r="N72" i="10"/>
  <c r="H72" i="10"/>
  <c r="J72" i="10"/>
  <c r="F72" i="10"/>
  <c r="L72" i="10"/>
  <c r="AB32" i="9"/>
  <c r="AA32" i="9"/>
  <c r="X32" i="9"/>
  <c r="AF30" i="9"/>
  <c r="W32" i="9"/>
  <c r="AE30" i="9"/>
  <c r="AF29" i="9"/>
  <c r="T32" i="9"/>
  <c r="AE29" i="9"/>
  <c r="S32" i="9"/>
  <c r="AE28" i="9"/>
  <c r="O32" i="9"/>
  <c r="AD9" i="9"/>
  <c r="F27" i="2"/>
  <c r="D12" i="20"/>
  <c r="D9" i="20" s="1"/>
  <c r="F11" i="24"/>
  <c r="F7" i="24"/>
  <c r="F11" i="20"/>
  <c r="F9" i="20" s="1"/>
  <c r="G9" i="20" s="1"/>
  <c r="E9" i="20"/>
  <c r="H9" i="20" s="1"/>
  <c r="H11" i="20"/>
  <c r="G7" i="24"/>
  <c r="G11" i="24"/>
  <c r="L18" i="10"/>
  <c r="L24" i="10"/>
  <c r="N23" i="10"/>
  <c r="L25" i="10"/>
  <c r="L23" i="10"/>
  <c r="N24" i="10"/>
  <c r="G11" i="20" l="1"/>
  <c r="L22" i="10"/>
  <c r="F10" i="3"/>
  <c r="D10" i="3"/>
  <c r="E45" i="23"/>
  <c r="F13" i="3" s="1"/>
  <c r="D45" i="23"/>
  <c r="E13" i="3" s="1"/>
  <c r="H13" i="3" s="1"/>
  <c r="C13" i="3"/>
  <c r="E42" i="23"/>
  <c r="F12" i="3" s="1"/>
  <c r="D42" i="23"/>
  <c r="E12" i="3" s="1"/>
  <c r="C12" i="3"/>
  <c r="E39" i="23"/>
  <c r="D11" i="3" s="1"/>
  <c r="D39" i="23"/>
  <c r="E11" i="3" s="1"/>
  <c r="H11" i="3" s="1"/>
  <c r="C11" i="3"/>
  <c r="E10" i="3"/>
  <c r="H10" i="3" s="1"/>
  <c r="D10" i="23"/>
  <c r="E9" i="3" s="1"/>
  <c r="H9" i="3" s="1"/>
  <c r="C10" i="23"/>
  <c r="D7" i="23"/>
  <c r="E8" i="3" s="1"/>
  <c r="H8" i="3" s="1"/>
  <c r="E7" i="23"/>
  <c r="C7" i="23"/>
  <c r="C8" i="3" s="1"/>
  <c r="F8" i="23"/>
  <c r="G8" i="23"/>
  <c r="F9" i="23"/>
  <c r="G9" i="23"/>
  <c r="F11" i="23"/>
  <c r="G11" i="23"/>
  <c r="F13" i="23"/>
  <c r="G13" i="23"/>
  <c r="F40" i="23"/>
  <c r="G40" i="23"/>
  <c r="F41" i="23"/>
  <c r="G41" i="23"/>
  <c r="F43" i="23"/>
  <c r="G43" i="23"/>
  <c r="F44" i="23"/>
  <c r="G44" i="23"/>
  <c r="F46" i="23"/>
  <c r="G46" i="23"/>
  <c r="F47" i="23"/>
  <c r="G47" i="23"/>
  <c r="D9" i="3" l="1"/>
  <c r="F9" i="3"/>
  <c r="F11" i="3"/>
  <c r="G11" i="3" s="1"/>
  <c r="G7" i="23"/>
  <c r="F7" i="23"/>
  <c r="G13" i="3"/>
  <c r="C6" i="23"/>
  <c r="D13" i="3"/>
  <c r="D8" i="3"/>
  <c r="D12" i="3"/>
  <c r="H12" i="3" s="1"/>
  <c r="F8" i="3"/>
  <c r="G8" i="3" s="1"/>
  <c r="E6" i="23"/>
  <c r="D6" i="23"/>
  <c r="G10" i="3"/>
  <c r="E7" i="3"/>
  <c r="H7" i="3" s="1"/>
  <c r="G9" i="3"/>
  <c r="C7" i="3"/>
  <c r="D7" i="3" l="1"/>
  <c r="F7" i="3"/>
  <c r="G7" i="3" s="1"/>
  <c r="G12" i="3"/>
  <c r="D39" i="19"/>
  <c r="D36" i="19" s="1"/>
  <c r="D35" i="19"/>
  <c r="D26" i="19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34" i="19"/>
  <c r="H34" i="19"/>
  <c r="G37" i="19"/>
  <c r="H37" i="19"/>
  <c r="G38" i="19"/>
  <c r="H38" i="19"/>
  <c r="G41" i="19"/>
  <c r="H41" i="19"/>
  <c r="E16" i="19"/>
  <c r="H16" i="19" s="1"/>
  <c r="G11" i="19"/>
  <c r="H11" i="19"/>
  <c r="G12" i="19"/>
  <c r="H12" i="19"/>
  <c r="G13" i="19"/>
  <c r="H13" i="19"/>
  <c r="G14" i="19"/>
  <c r="H14" i="19"/>
  <c r="H10" i="19"/>
  <c r="G10" i="19"/>
  <c r="D9" i="19"/>
  <c r="H9" i="19"/>
  <c r="F9" i="19"/>
  <c r="G9" i="19" s="1"/>
  <c r="D27" i="25"/>
  <c r="E42" i="19" s="1"/>
  <c r="E27" i="25"/>
  <c r="F27" i="25" s="1"/>
  <c r="C27" i="25"/>
  <c r="C42" i="19" s="1"/>
  <c r="C40" i="19" s="1"/>
  <c r="D23" i="25"/>
  <c r="E39" i="19" s="1"/>
  <c r="H39" i="19" s="1"/>
  <c r="E23" i="25"/>
  <c r="C23" i="25"/>
  <c r="C39" i="19" s="1"/>
  <c r="C36" i="19" s="1"/>
  <c r="D19" i="25"/>
  <c r="E35" i="19" s="1"/>
  <c r="E19" i="25"/>
  <c r="C19" i="25"/>
  <c r="C35" i="19" s="1"/>
  <c r="C27" i="19" s="1"/>
  <c r="D15" i="25"/>
  <c r="E26" i="19" s="1"/>
  <c r="E15" i="25"/>
  <c r="C15" i="25"/>
  <c r="C19" i="19" s="1"/>
  <c r="F16" i="25"/>
  <c r="G16" i="25"/>
  <c r="F17" i="25"/>
  <c r="G17" i="25"/>
  <c r="F18" i="25"/>
  <c r="G18" i="25"/>
  <c r="F19" i="25"/>
  <c r="G19" i="25"/>
  <c r="F35" i="19" s="1"/>
  <c r="F20" i="25"/>
  <c r="G20" i="25"/>
  <c r="F21" i="25"/>
  <c r="G21" i="25"/>
  <c r="F22" i="25"/>
  <c r="G22" i="25"/>
  <c r="F23" i="25"/>
  <c r="G23" i="25"/>
  <c r="F39" i="19" s="1"/>
  <c r="F36" i="19" s="1"/>
  <c r="F24" i="25"/>
  <c r="G24" i="25"/>
  <c r="F25" i="25"/>
  <c r="G25" i="25"/>
  <c r="F26" i="25"/>
  <c r="G26" i="25"/>
  <c r="G27" i="25"/>
  <c r="F42" i="19" s="1"/>
  <c r="F40" i="19" s="1"/>
  <c r="F28" i="25"/>
  <c r="G28" i="25"/>
  <c r="F29" i="25"/>
  <c r="G29" i="25"/>
  <c r="F15" i="25"/>
  <c r="G8" i="25"/>
  <c r="G9" i="25"/>
  <c r="G11" i="25"/>
  <c r="G12" i="25"/>
  <c r="D10" i="25"/>
  <c r="G10" i="25" s="1"/>
  <c r="E10" i="25"/>
  <c r="F16" i="19" s="1"/>
  <c r="C10" i="25"/>
  <c r="C16" i="19" s="1"/>
  <c r="F8" i="25"/>
  <c r="F9" i="25"/>
  <c r="F10" i="25"/>
  <c r="F11" i="25"/>
  <c r="F12" i="25"/>
  <c r="D7" i="25"/>
  <c r="G7" i="25" s="1"/>
  <c r="E7" i="25"/>
  <c r="F15" i="19" s="1"/>
  <c r="C7" i="25"/>
  <c r="C15" i="19" s="1"/>
  <c r="E27" i="19" l="1"/>
  <c r="H27" i="19" s="1"/>
  <c r="H35" i="19"/>
  <c r="H26" i="19"/>
  <c r="E40" i="19"/>
  <c r="H40" i="19" s="1"/>
  <c r="H42" i="19"/>
  <c r="D42" i="19"/>
  <c r="D40" i="19" s="1"/>
  <c r="F7" i="25"/>
  <c r="G15" i="25"/>
  <c r="F26" i="19" s="1"/>
  <c r="E15" i="19"/>
  <c r="H15" i="19" s="1"/>
  <c r="D15" i="19"/>
  <c r="D16" i="19"/>
  <c r="G16" i="19"/>
  <c r="G35" i="19"/>
  <c r="G40" i="19"/>
  <c r="G42" i="19"/>
  <c r="G39" i="19"/>
  <c r="E36" i="19"/>
  <c r="H36" i="19" s="1"/>
  <c r="C43" i="19"/>
  <c r="G27" i="19"/>
  <c r="F17" i="21"/>
  <c r="G17" i="21"/>
  <c r="F22" i="21"/>
  <c r="F24" i="21"/>
  <c r="F28" i="21"/>
  <c r="G28" i="21"/>
  <c r="F29" i="21"/>
  <c r="G29" i="21"/>
  <c r="F31" i="21"/>
  <c r="G31" i="21"/>
  <c r="F32" i="21"/>
  <c r="G32" i="21"/>
  <c r="F34" i="21"/>
  <c r="G34" i="21"/>
  <c r="F36" i="21"/>
  <c r="G36" i="21"/>
  <c r="G38" i="21"/>
  <c r="G39" i="21"/>
  <c r="F41" i="21"/>
  <c r="G41" i="21"/>
  <c r="F42" i="21"/>
  <c r="G42" i="21"/>
  <c r="E15" i="2"/>
  <c r="D27" i="21"/>
  <c r="E27" i="21"/>
  <c r="F53" i="2" s="1"/>
  <c r="F46" i="2" s="1"/>
  <c r="D30" i="21"/>
  <c r="E30" i="21"/>
  <c r="D57" i="2" s="1"/>
  <c r="D54" i="2" s="1"/>
  <c r="D33" i="21"/>
  <c r="D37" i="21"/>
  <c r="D40" i="21"/>
  <c r="E75" i="2" s="1"/>
  <c r="H75" i="2" s="1"/>
  <c r="E40" i="21"/>
  <c r="C40" i="21"/>
  <c r="C75" i="2" s="1"/>
  <c r="C37" i="21"/>
  <c r="C70" i="2" s="1"/>
  <c r="C33" i="21"/>
  <c r="C58" i="2" s="1"/>
  <c r="C30" i="21"/>
  <c r="C54" i="2" s="1"/>
  <c r="C27" i="21"/>
  <c r="C89" i="2"/>
  <c r="C90" i="2"/>
  <c r="D90" i="2"/>
  <c r="C91" i="2"/>
  <c r="D91" i="2"/>
  <c r="C92" i="2"/>
  <c r="D92" i="2"/>
  <c r="C93" i="2"/>
  <c r="D93" i="2"/>
  <c r="F90" i="2"/>
  <c r="F91" i="2"/>
  <c r="F92" i="2"/>
  <c r="F93" i="2"/>
  <c r="E93" i="2"/>
  <c r="H93" i="2" s="1"/>
  <c r="E92" i="2"/>
  <c r="G92" i="2" s="1"/>
  <c r="E91" i="2"/>
  <c r="E90" i="2"/>
  <c r="E73" i="2"/>
  <c r="H73" i="2" s="1"/>
  <c r="C73" i="2"/>
  <c r="G18" i="2"/>
  <c r="H18" i="2"/>
  <c r="G19" i="2"/>
  <c r="H19" i="2"/>
  <c r="G20" i="2"/>
  <c r="H20" i="2"/>
  <c r="G21" i="2"/>
  <c r="H21" i="2"/>
  <c r="G22" i="2"/>
  <c r="H22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7" i="2"/>
  <c r="H47" i="2"/>
  <c r="G48" i="2"/>
  <c r="H48" i="2"/>
  <c r="G49" i="2"/>
  <c r="H49" i="2"/>
  <c r="G50" i="2"/>
  <c r="H50" i="2"/>
  <c r="G51" i="2"/>
  <c r="H51" i="2"/>
  <c r="G52" i="2"/>
  <c r="H52" i="2"/>
  <c r="G55" i="2"/>
  <c r="H55" i="2"/>
  <c r="G56" i="2"/>
  <c r="H56" i="2"/>
  <c r="G59" i="2"/>
  <c r="H59" i="2"/>
  <c r="G60" i="2"/>
  <c r="H60" i="2"/>
  <c r="G61" i="2"/>
  <c r="H61" i="2"/>
  <c r="G62" i="2"/>
  <c r="H62" i="2"/>
  <c r="G63" i="2"/>
  <c r="H63" i="2"/>
  <c r="G66" i="2"/>
  <c r="H66" i="2"/>
  <c r="G67" i="2"/>
  <c r="H67" i="2"/>
  <c r="G68" i="2"/>
  <c r="H68" i="2"/>
  <c r="G69" i="2"/>
  <c r="H69" i="2"/>
  <c r="G71" i="2"/>
  <c r="H71" i="2"/>
  <c r="G74" i="2"/>
  <c r="H74" i="2"/>
  <c r="G77" i="2"/>
  <c r="H77" i="2"/>
  <c r="G78" i="2"/>
  <c r="H78" i="2"/>
  <c r="G79" i="2"/>
  <c r="H79" i="2"/>
  <c r="G80" i="2"/>
  <c r="H80" i="2"/>
  <c r="G86" i="2"/>
  <c r="H86" i="2"/>
  <c r="G91" i="2"/>
  <c r="G96" i="2"/>
  <c r="H96" i="2"/>
  <c r="G97" i="2"/>
  <c r="H97" i="2"/>
  <c r="G98" i="2"/>
  <c r="H98" i="2"/>
  <c r="G99" i="2"/>
  <c r="G14" i="2"/>
  <c r="H14" i="2"/>
  <c r="H16" i="2"/>
  <c r="G17" i="2"/>
  <c r="H17" i="2"/>
  <c r="G90" i="2" l="1"/>
  <c r="G15" i="19"/>
  <c r="G26" i="19"/>
  <c r="F19" i="19"/>
  <c r="F43" i="19" s="1"/>
  <c r="G89" i="2"/>
  <c r="F25" i="2"/>
  <c r="E64" i="2"/>
  <c r="E58" i="2" s="1"/>
  <c r="G6" i="21"/>
  <c r="C25" i="2"/>
  <c r="G36" i="19"/>
  <c r="E43" i="19"/>
  <c r="D53" i="2"/>
  <c r="D46" i="2" s="1"/>
  <c r="G27" i="21"/>
  <c r="E53" i="2"/>
  <c r="G37" i="21"/>
  <c r="E72" i="2"/>
  <c r="D75" i="2"/>
  <c r="D73" i="2" s="1"/>
  <c r="F75" i="2"/>
  <c r="D70" i="2"/>
  <c r="F72" i="2"/>
  <c r="D58" i="2"/>
  <c r="E25" i="2"/>
  <c r="F57" i="2"/>
  <c r="F54" i="2" s="1"/>
  <c r="G30" i="21"/>
  <c r="E57" i="2"/>
  <c r="F40" i="21"/>
  <c r="G40" i="21"/>
  <c r="F37" i="21"/>
  <c r="G33" i="21"/>
  <c r="F33" i="21"/>
  <c r="F30" i="21"/>
  <c r="F27" i="21"/>
  <c r="G21" i="21"/>
  <c r="F21" i="21"/>
  <c r="H91" i="2"/>
  <c r="E24" i="2"/>
  <c r="G93" i="2"/>
  <c r="H90" i="2"/>
  <c r="H92" i="2"/>
  <c r="H45" i="2" l="1"/>
  <c r="H25" i="2"/>
  <c r="H15" i="2"/>
  <c r="G15" i="2"/>
  <c r="D85" i="2"/>
  <c r="D65" i="2"/>
  <c r="D88" i="2" s="1"/>
  <c r="D94" i="2" s="1"/>
  <c r="G23" i="2"/>
  <c r="H23" i="2"/>
  <c r="G19" i="19"/>
  <c r="H19" i="19"/>
  <c r="H64" i="2"/>
  <c r="G45" i="2"/>
  <c r="E46" i="2"/>
  <c r="E85" i="2" s="1"/>
  <c r="G53" i="2"/>
  <c r="H53" i="2"/>
  <c r="E70" i="2"/>
  <c r="H72" i="2"/>
  <c r="G75" i="2"/>
  <c r="F73" i="2"/>
  <c r="G73" i="2" s="1"/>
  <c r="F70" i="2"/>
  <c r="F84" i="2" s="1"/>
  <c r="G72" i="2"/>
  <c r="G64" i="2"/>
  <c r="F58" i="2"/>
  <c r="G57" i="2"/>
  <c r="E54" i="2"/>
  <c r="H57" i="2"/>
  <c r="C6" i="24"/>
  <c r="D6" i="24"/>
  <c r="E6" i="24"/>
  <c r="D100" i="2" l="1"/>
  <c r="G25" i="2"/>
  <c r="F65" i="2"/>
  <c r="F88" i="2" s="1"/>
  <c r="H58" i="2"/>
  <c r="D76" i="2"/>
  <c r="D81" i="2" s="1"/>
  <c r="D83" i="2" s="1"/>
  <c r="G70" i="2"/>
  <c r="H70" i="2"/>
  <c r="G6" i="24"/>
  <c r="H46" i="2"/>
  <c r="G46" i="2"/>
  <c r="G58" i="2"/>
  <c r="F85" i="2"/>
  <c r="G54" i="2"/>
  <c r="H54" i="2"/>
  <c r="E84" i="2"/>
  <c r="E65" i="2"/>
  <c r="F6" i="24"/>
  <c r="F100" i="2" l="1"/>
  <c r="D101" i="2"/>
  <c r="F76" i="2"/>
  <c r="F81" i="2" s="1"/>
  <c r="F83" i="2" s="1"/>
  <c r="D17" i="19"/>
  <c r="F94" i="2"/>
  <c r="F82" i="2"/>
  <c r="H100" i="2"/>
  <c r="G100" i="2"/>
  <c r="F101" i="2"/>
  <c r="E76" i="2"/>
  <c r="E81" i="2" s="1"/>
  <c r="E83" i="2" s="1"/>
  <c r="E88" i="2"/>
  <c r="E94" i="2" s="1"/>
  <c r="F45" i="23"/>
  <c r="G45" i="23"/>
  <c r="G42" i="23"/>
  <c r="G10" i="23"/>
  <c r="F16" i="23"/>
  <c r="G16" i="23"/>
  <c r="G39" i="23"/>
  <c r="F39" i="23"/>
  <c r="H94" i="2" l="1"/>
  <c r="D82" i="2"/>
  <c r="H88" i="2"/>
  <c r="F10" i="23"/>
  <c r="F42" i="23"/>
  <c r="G6" i="23"/>
  <c r="G94" i="2"/>
  <c r="E82" i="2"/>
  <c r="F6" i="23" l="1"/>
  <c r="H82" i="2"/>
  <c r="G82" i="2"/>
  <c r="G83" i="2"/>
  <c r="F6" i="21" l="1"/>
  <c r="C9" i="20" l="1"/>
  <c r="J44" i="9"/>
  <c r="H44" i="9"/>
  <c r="F44" i="9"/>
  <c r="AD32" i="9"/>
  <c r="AC32" i="9"/>
  <c r="C9" i="19"/>
  <c r="C15" i="2"/>
  <c r="C24" i="2" s="1"/>
  <c r="K53" i="10"/>
  <c r="C65" i="2" l="1"/>
  <c r="C88" i="2" s="1"/>
  <c r="C94" i="2" s="1"/>
  <c r="R33" i="9"/>
  <c r="N33" i="9"/>
  <c r="Z33" i="9"/>
  <c r="V33" i="9"/>
  <c r="Y33" i="9"/>
  <c r="U33" i="9"/>
  <c r="Q33" i="9"/>
  <c r="M33" i="9"/>
  <c r="AF32" i="9"/>
  <c r="AE32" i="9"/>
  <c r="G101" i="2"/>
  <c r="H101" i="2"/>
  <c r="L10" i="10"/>
  <c r="H43" i="19"/>
  <c r="C84" i="2"/>
  <c r="C85" i="2"/>
  <c r="C100" i="2" s="1"/>
  <c r="C101" i="2" s="1"/>
  <c r="G43" i="19" l="1"/>
  <c r="H84" i="2"/>
  <c r="G84" i="2"/>
  <c r="G24" i="2"/>
  <c r="H24" i="2"/>
  <c r="H85" i="2"/>
  <c r="G85" i="2"/>
  <c r="C76" i="2"/>
  <c r="C81" i="2" s="1"/>
  <c r="C17" i="19" l="1"/>
  <c r="H65" i="2"/>
  <c r="G65" i="2"/>
  <c r="G76" i="2"/>
  <c r="AD33" i="9"/>
  <c r="AC33" i="9"/>
  <c r="C82" i="2" l="1"/>
  <c r="G88" i="2"/>
  <c r="G81" i="2"/>
  <c r="E17" i="19"/>
  <c r="F17" i="19" l="1"/>
</calcChain>
</file>

<file path=xl/sharedStrings.xml><?xml version="1.0" encoding="utf-8"?>
<sst xmlns="http://schemas.openxmlformats.org/spreadsheetml/2006/main" count="656" uniqueCount="365">
  <si>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</si>
  <si>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</si>
  <si>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</si>
  <si>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</si>
  <si>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</si>
  <si>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</si>
  <si>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</si>
  <si>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</si>
  <si>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</si>
  <si>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</si>
  <si>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</si>
  <si>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</si>
  <si>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</si>
  <si>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</si>
  <si>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</si>
  <si>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</si>
  <si>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</si>
  <si>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</si>
  <si>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</si>
  <si>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</si>
  <si>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</si>
  <si>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</si>
  <si>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</si>
  <si>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</si>
  <si>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</si>
  <si>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</si>
  <si>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</si>
  <si>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</si>
  <si>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</si>
  <si>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</si>
  <si>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</si>
  <si>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</si>
  <si>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</si>
  <si>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</si>
  <si>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</si>
  <si>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</si>
  <si>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</si>
  <si>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</si>
  <si>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</si>
  <si>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</si>
  <si>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</si>
  <si>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</si>
  <si>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</si>
  <si>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</si>
  <si>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</si>
  <si>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</si>
  <si>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</si>
  <si>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</si>
  <si>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</si>
  <si>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</si>
  <si>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</si>
  <si>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</si>
  <si>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</si>
  <si>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</si>
  <si>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</si>
  <si>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</si>
  <si>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</si>
  <si>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</si>
  <si>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</si>
  <si>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у тому числі: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</si>
  <si>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</si>
  <si>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</si>
  <si>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</si>
  <si>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</si>
  <si>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</si>
  <si>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</si>
  <si>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</si>
  <si>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</si>
  <si>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</si>
  <si>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</si>
  <si>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</si>
  <si>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</si>
  <si>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</si>
  <si>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</si>
  <si>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</si>
  <si>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</si>
  <si>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</si>
  <si>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</si>
  <si>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</si>
  <si>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</si>
  <si>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</si>
  <si>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</si>
  <si>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</si>
  <si>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</si>
  <si>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</si>
  <si>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</si>
  <si>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</si>
  <si>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</si>
  <si>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</si>
  <si>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</si>
  <si>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</si>
  <si>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</si>
  <si>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</si>
  <si>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</si>
  <si>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</si>
  <si>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</si>
  <si>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</si>
  <si>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</si>
  <si>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</si>
  <si>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</si>
  <si>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</si>
  <si>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</si>
  <si>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</si>
  <si>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</si>
  <si>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</si>
  <si>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</si>
  <si>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</si>
  <si>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</si>
  <si>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</si>
  <si>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</si>
  <si>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</si>
  <si>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</si>
  <si>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</si>
  <si>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</si>
  <si>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</si>
  <si>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</si>
  <si>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</si>
  <si>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</si>
  <si>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</si>
  <si>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</si>
  <si>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</si>
  <si>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</si>
  <si>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</si>
  <si>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</si>
  <si>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</si>
  <si>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</si>
  <si>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</si>
  <si>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</si>
  <si>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</si>
  <si>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 xml:space="preserve">      Загальна інформація про підприємство (резюме)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</si>
  <si>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</si>
  <si>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</si>
  <si>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</si>
  <si>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</si>
  <si>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Мета використання</t>
  </si>
  <si>
    <t>(    )</t>
  </si>
  <si>
    <t>зміна ціни одиниці  (вартості продукції/     наданих послуг)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</si>
  <si>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</si>
  <si>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</si>
  <si>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</si>
  <si>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</si>
  <si>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</si>
  <si>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</si>
  <si>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</si>
  <si>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</si>
  <si>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</si>
  <si>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</si>
  <si>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</si>
  <si>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</si>
  <si>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</si>
  <si>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</si>
  <si>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</si>
  <si>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</si>
  <si>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</si>
  <si>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</si>
  <si>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</si>
  <si>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</si>
  <si>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</si>
  <si>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</si>
  <si>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</si>
  <si>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</si>
  <si>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</si>
  <si>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</si>
  <si>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</si>
  <si>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</si>
  <si>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</si>
  <si>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</si>
  <si>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</si>
  <si>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</si>
  <si>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</si>
  <si>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</si>
  <si>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</si>
  <si>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</si>
  <si>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</si>
  <si>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</si>
  <si>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</si>
  <si>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</si>
  <si>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</si>
  <si>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</si>
  <si>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</si>
  <si>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</si>
  <si>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</si>
  <si>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</si>
  <si>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</si>
  <si>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</si>
  <si>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</si>
  <si>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</si>
  <si>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</si>
  <si>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</si>
  <si>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</si>
  <si>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</si>
  <si>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</si>
  <si>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</si>
  <si>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</si>
  <si>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</si>
  <si>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</si>
  <si>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</si>
  <si>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</si>
  <si>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</si>
  <si>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Продовження таблиці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</si>
  <si>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</si>
  <si>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</si>
  <si>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</si>
  <si>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</si>
  <si>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</si>
  <si>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</si>
  <si>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</si>
  <si>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</si>
  <si>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</si>
  <si>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</si>
  <si>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</si>
  <si>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</si>
  <si>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</si>
  <si>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</si>
  <si>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</si>
  <si>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</si>
  <si>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</si>
  <si>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</si>
  <si>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</si>
  <si>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</si>
  <si>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</si>
  <si>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</si>
  <si>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</si>
  <si>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</si>
  <si>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</si>
  <si>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</si>
  <si>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</si>
  <si>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</si>
  <si>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</si>
  <si>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</si>
  <si>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</si>
  <si>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</si>
  <si>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</si>
  <si>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</si>
  <si>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</si>
  <si>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</si>
  <si>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</si>
  <si>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</si>
  <si>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</si>
  <si>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</si>
  <si>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 доходи, усього, у тому числі:</t>
  </si>
  <si>
    <t>Інші  операційні доходи, усього, у тому числі:</t>
  </si>
  <si>
    <t xml:space="preserve">Директор 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</si>
  <si>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</si>
  <si>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</si>
  <si>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</si>
  <si>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</si>
  <si>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</si>
  <si>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інші джерела (розшифрувати)</t>
  </si>
  <si>
    <t>Матеріальні витрати</t>
  </si>
  <si>
    <t>інші податки, збори та платежі (розшифрувати)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</si>
  <si>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</si>
  <si>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</si>
  <si>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</si>
  <si>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</si>
  <si>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</si>
  <si>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</si>
  <si>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</si>
  <si>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>Директор КП</t>
  </si>
  <si>
    <t>Виконання,
(%)</t>
  </si>
  <si>
    <t>(тис. грн)</t>
  </si>
  <si>
    <t>тис. грн</t>
  </si>
  <si>
    <t>Поповнення статутного капіталу підприємства</t>
  </si>
  <si>
    <t>Інші джерела (розшифрувати)</t>
  </si>
  <si>
    <t>ПРО ВИКОНАННЯ ПОКАЗНИКІВ ФІНАНСОВОГО ПЛАНУ</t>
  </si>
  <si>
    <t>Заборгованість станом на 01.04.2023 року</t>
  </si>
  <si>
    <t>Комунальне підприємство "Центральний міський стадіон"</t>
  </si>
  <si>
    <t>Роман ГОЛОВАЩЕНКО</t>
  </si>
  <si>
    <t>Оренда зали, футбольного поля, бігових доріжок</t>
  </si>
  <si>
    <t>Оренда майна</t>
  </si>
  <si>
    <t>Послуги автостоянки</t>
  </si>
  <si>
    <t>Відшкодування експлуатаційних витрат</t>
  </si>
  <si>
    <t>Відшкодування земельного податку</t>
  </si>
  <si>
    <t>Відшкодування енергоносіїв</t>
  </si>
  <si>
    <t>Оренда приміщень по договорам ВМР</t>
  </si>
  <si>
    <t>водопостачання, водовідведення, скиди стічних вод</t>
  </si>
  <si>
    <t>охорона автостоянки</t>
  </si>
  <si>
    <t>обслуговування реєстратора розрахункових операцій (РРО)</t>
  </si>
  <si>
    <t>вивіз побутових відходів</t>
  </si>
  <si>
    <t>податок на землю</t>
  </si>
  <si>
    <t>екологічний податок</t>
  </si>
  <si>
    <t>повірка, перевірка приладів, обладнання, системи опалення</t>
  </si>
  <si>
    <t>послуги тракторів, техніки, автопослуги</t>
  </si>
  <si>
    <t>гідравлічне випробування системи теплопостачання</t>
  </si>
  <si>
    <t>навчання з охорони праці, електро та пожежної безпеки</t>
  </si>
  <si>
    <t>списання матеріалів, канцелярських товарів</t>
  </si>
  <si>
    <t>банківські послуги</t>
  </si>
  <si>
    <t>послуги по доставці питної води</t>
  </si>
  <si>
    <t>дотація з бюджету ВМТГ для надання фінансової підтримки</t>
  </si>
  <si>
    <t>інші операційні доходи</t>
  </si>
  <si>
    <t>нарахування згідно листків непрацездатності (перші 5-ть днів за рахунок підприємства)</t>
  </si>
  <si>
    <t xml:space="preserve">нарахування єдиного соціального внеску згідно з лиcтками непрацездатності </t>
  </si>
  <si>
    <t>Матеріальна допомога</t>
  </si>
  <si>
    <t>амортизація ОЗ,придбаних за бюджетні кошти</t>
  </si>
  <si>
    <t>ГАЗ 31105 121М</t>
  </si>
  <si>
    <t>Службове використання</t>
  </si>
  <si>
    <t>оцінка майна</t>
  </si>
  <si>
    <t>послуги прибирання приміщень</t>
  </si>
  <si>
    <t>інші витрати</t>
  </si>
  <si>
    <t>інші адмін.послуги</t>
  </si>
  <si>
    <t>Громадська вбиральня (передача зг.з ріш. ВМР №568 від 16.03.2023р.)</t>
  </si>
  <si>
    <t>Батут SLIDE BOUNCER</t>
  </si>
  <si>
    <t>Безпровідний WI-FI адаптер TP-LINKTL-WN821N 300Mbps. 802.11g/n.USB</t>
  </si>
  <si>
    <t>Мультіметр-кліщі цифровий 1000А</t>
  </si>
  <si>
    <t>Роутер TL-WR840N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</si>
  <si>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</si>
  <si>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</si>
  <si>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за І півріччя 
2023 року </t>
  </si>
  <si>
    <t>амортизація ОЗ, дооцінених</t>
  </si>
  <si>
    <t>Оренда земельної ділянки (сервітут)</t>
  </si>
  <si>
    <t>Пересувний металевий контейнер спец.призн.б/в</t>
  </si>
  <si>
    <t>Електролобзік EXPERT Tools M1Q-GW11-55. 400Вт</t>
  </si>
  <si>
    <t>Кутова шліфувальна машина S1M-GW20-125.750Вт</t>
  </si>
  <si>
    <t>Лічильник електроенергії 1-фазний</t>
  </si>
  <si>
    <t>Насос заглибний дренажний Powercraft DC 500fn</t>
  </si>
  <si>
    <t>Ролет поліестр 120*250 см персик TU9</t>
  </si>
  <si>
    <t>Система сигналізації</t>
  </si>
  <si>
    <t>Смартфон TECNO POP 2F 1/16 GB 2021</t>
  </si>
  <si>
    <t>Чайник електричний UP! EK1878</t>
  </si>
  <si>
    <t>Банер литий 400*100. УФ-друк</t>
  </si>
  <si>
    <t>Батут дитячий</t>
  </si>
  <si>
    <t>Факт
І півріччя 2023 року</t>
  </si>
  <si>
    <t xml:space="preserve">за І півріччя 2023 року </t>
  </si>
  <si>
    <t xml:space="preserve">за І півріччя
2023 року </t>
  </si>
  <si>
    <t>Звітний період І півріччя 2024 року</t>
  </si>
  <si>
    <t xml:space="preserve">за І півріччя 
2024 року </t>
  </si>
  <si>
    <t>за І півріччя 2024 року</t>
  </si>
  <si>
    <t>Факт
за І півріччя 2023 року</t>
  </si>
  <si>
    <t>План
на І півріччя 2024 року</t>
  </si>
  <si>
    <t xml:space="preserve">Факт
за І півріччя 2024 року </t>
  </si>
  <si>
    <t xml:space="preserve">за І півріччя
2024 року </t>
  </si>
  <si>
    <t>Факт
за І півріччя 
2023 року</t>
  </si>
  <si>
    <t>План
на І півріччя 
2024 року</t>
  </si>
  <si>
    <t xml:space="preserve">Факт
за І півріччя 
2024 року </t>
  </si>
  <si>
    <r>
      <t xml:space="preserve">План 
звітного І півріччя </t>
    </r>
    <r>
      <rPr>
        <u/>
        <sz val="16"/>
        <rFont val="Times New Roman"/>
        <family val="1"/>
        <charset val="204"/>
      </rPr>
      <t>2024 року</t>
    </r>
  </si>
  <si>
    <t>Факт
І півріччя 2024 року</t>
  </si>
  <si>
    <t>Факт І півріччя 2024 року</t>
  </si>
  <si>
    <t>План І півріччя 2024 року</t>
  </si>
  <si>
    <t>Заборгованість за кредитами станом на 01.01.2024 року</t>
  </si>
  <si>
    <t>Отримано залучених коштів 
за І півріччя 2024 року</t>
  </si>
  <si>
    <t>Повернено залучених коштів 
за І півріччя 2024 року</t>
  </si>
  <si>
    <t>Заборгованість станом на 01.07.2024 року</t>
  </si>
  <si>
    <t>факт 
І півріччя 2023 року</t>
  </si>
  <si>
    <t>план
І півріччя 2024 року</t>
  </si>
  <si>
    <t>факт
І півріччя 2024 року</t>
  </si>
  <si>
    <t>7. Джерела капітальних інвестицій у І півріччі 2024 року</t>
  </si>
  <si>
    <t>І півріччя 2024 року</t>
  </si>
  <si>
    <t xml:space="preserve">за І півріччя 2024 року </t>
  </si>
  <si>
    <t>Відшкодування оцінки майна</t>
  </si>
  <si>
    <r>
      <t xml:space="preserve">до звіту про виконання показників фінансового плану за І півріччя 2024 року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</si>
  <si>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видалення та обрізка дерев</t>
  </si>
  <si>
    <t>поточний ремонт приміщень (споруд)</t>
  </si>
  <si>
    <t>Mаршрутизатор Netis N2</t>
  </si>
  <si>
    <t>Водонагрівач електричний Atlantic Opro Silm PC 50</t>
  </si>
  <si>
    <t>Диван кутовий</t>
  </si>
  <si>
    <t>Моноблок 21.5 Acer Aspire C22-720</t>
  </si>
  <si>
    <t>Розумна IP-камера Nous Wi-Fi PTZ IP вулична W6 білий</t>
  </si>
  <si>
    <t>Ролета ткан. 140*180 беж.</t>
  </si>
  <si>
    <t>Ролета ткан.МAXI EPI 150*170</t>
  </si>
  <si>
    <t>Трансляційний підсилювач з виносним дзвоном BIG YC810</t>
  </si>
  <si>
    <t>Кіоск №1 та кіоск №2 (об'єднання, перейменування в Стаціонарну ТС)</t>
  </si>
  <si>
    <t>Модернізація, модифікація (добудова, дообладнання, реконструкція) основних засобів</t>
  </si>
  <si>
    <t xml:space="preserve">Залишок нерозподіленого прибутку (непокритого збитку) на кінець звітного періоду        </t>
  </si>
  <si>
    <t xml:space="preserve">Усього доходів                                                                    </t>
  </si>
  <si>
    <t>___Роман ГОЛОВАЩЕНКО_____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</si>
</sst>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#,##0.0;\(#,##0.0\);\-"/>
    <numFmt numFmtId="180" formatCode="#,##0.0;[Red]#,##0.0"/>
  </numFmts>
  <fonts count="9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16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7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3" fillId="24" borderId="9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1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4" borderId="9" applyNumberFormat="0" applyFont="0" applyAlignment="0" applyProtection="0"/>
    <xf numFmtId="0" fontId="13" fillId="24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5" fontId="68" fillId="22" borderId="12" applyFill="0" applyBorder="0">
      <alignment horizontal="center" vertical="center" wrapText="1"/>
      <protection locked="0"/>
    </xf>
    <xf numFmtId="170" fontId="69" fillId="0" borderId="0">
      <alignment wrapText="1"/>
    </xf>
    <xf numFmtId="170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527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left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quotePrefix="1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horizontal="left" vertical="center" wrapText="1"/>
    </xf>
    <xf numFmtId="0" fontId="6" fillId="28" borderId="0" xfId="245" applyFont="1" applyFill="1" applyBorder="1" applyAlignment="1">
      <alignment horizontal="center" vertical="center"/>
    </xf>
    <xf numFmtId="0" fontId="6" fillId="28" borderId="0" xfId="245" applyFont="1" applyFill="1" applyBorder="1" applyAlignment="1">
      <alignment vertical="center" wrapText="1"/>
    </xf>
    <xf numFmtId="0" fontId="8" fillId="28" borderId="0" xfId="0" applyFont="1" applyFill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169" fontId="6" fillId="28" borderId="0" xfId="0" applyNumberFormat="1" applyFont="1" applyFill="1" applyAlignment="1">
      <alignment vertical="center"/>
    </xf>
    <xf numFmtId="0" fontId="7" fillId="28" borderId="0" xfId="0" applyFont="1" applyFill="1" applyAlignment="1">
      <alignment vertical="center"/>
    </xf>
    <xf numFmtId="0" fontId="0" fillId="28" borderId="0" xfId="0" applyFill="1"/>
    <xf numFmtId="0" fontId="5" fillId="0" borderId="0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73" fillId="28" borderId="0" xfId="0" applyFont="1" applyFill="1" applyBorder="1" applyAlignment="1">
      <alignment horizontal="left" vertical="center" wrapText="1"/>
    </xf>
    <xf numFmtId="0" fontId="73" fillId="28" borderId="0" xfId="0" quotePrefix="1" applyFont="1" applyFill="1" applyBorder="1" applyAlignment="1">
      <alignment horizontal="center"/>
    </xf>
    <xf numFmtId="0" fontId="77" fillId="28" borderId="0" xfId="0" applyFont="1" applyFill="1" applyBorder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73" fillId="28" borderId="3" xfId="0" quotePrefix="1" applyNumberFormat="1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vertical="center" wrapText="1"/>
    </xf>
    <xf numFmtId="0" fontId="74" fillId="28" borderId="0" xfId="0" applyFont="1" applyFill="1" applyBorder="1" applyAlignment="1">
      <alignment horizontal="left" vertical="center"/>
    </xf>
    <xf numFmtId="0" fontId="73" fillId="28" borderId="0" xfId="0" applyFont="1" applyFill="1" applyBorder="1" applyAlignment="1">
      <alignment horizontal="right" vertical="center"/>
    </xf>
    <xf numFmtId="0" fontId="75" fillId="28" borderId="0" xfId="0" applyNumberFormat="1" applyFont="1" applyFill="1" applyBorder="1" applyAlignment="1">
      <alignment horizontal="center" vertical="center"/>
    </xf>
    <xf numFmtId="172" fontId="75" fillId="28" borderId="0" xfId="0" applyNumberFormat="1" applyFont="1" applyFill="1" applyBorder="1" applyAlignment="1">
      <alignment horizontal="center" vertical="center" wrapText="1"/>
    </xf>
    <xf numFmtId="168" fontId="75" fillId="28" borderId="0" xfId="206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69" fontId="6" fillId="22" borderId="0" xfId="0" applyNumberFormat="1" applyFont="1" applyFill="1" applyBorder="1" applyAlignment="1">
      <alignment horizontal="center" vertical="center" wrapText="1"/>
    </xf>
    <xf numFmtId="169" fontId="6" fillId="22" borderId="0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right" vertical="center" wrapText="1"/>
    </xf>
    <xf numFmtId="169" fontId="6" fillId="28" borderId="0" xfId="0" applyNumberFormat="1" applyFont="1" applyFill="1" applyBorder="1" applyAlignment="1">
      <alignment vertical="center" wrapText="1"/>
    </xf>
    <xf numFmtId="0" fontId="77" fillId="28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7" fontId="86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7" fontId="10" fillId="28" borderId="3" xfId="0" applyNumberFormat="1" applyFont="1" applyFill="1" applyBorder="1" applyAlignment="1">
      <alignment horizontal="center" vertical="center" wrapText="1"/>
    </xf>
    <xf numFmtId="0" fontId="86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86" fillId="28" borderId="3" xfId="0" applyFont="1" applyFill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10" fillId="28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left" vertical="center"/>
    </xf>
    <xf numFmtId="0" fontId="83" fillId="28" borderId="3" xfId="0" applyFont="1" applyFill="1" applyBorder="1" applyAlignment="1">
      <alignment horizontal="left" vertical="center" wrapText="1"/>
    </xf>
    <xf numFmtId="0" fontId="10" fillId="22" borderId="3" xfId="0" applyFont="1" applyFill="1" applyBorder="1" applyAlignment="1">
      <alignment horizontal="center" vertical="center"/>
    </xf>
    <xf numFmtId="0" fontId="10" fillId="28" borderId="3" xfId="0" applyFont="1" applyFill="1" applyBorder="1" applyAlignment="1">
      <alignment horizontal="left" vertical="center" wrapText="1"/>
    </xf>
    <xf numFmtId="0" fontId="5" fillId="28" borderId="3" xfId="0" applyFont="1" applyFill="1" applyBorder="1" applyAlignment="1">
      <alignment horizontal="left" vertical="center" wrapText="1"/>
    </xf>
    <xf numFmtId="0" fontId="6" fillId="28" borderId="3" xfId="0" quotePrefix="1" applyNumberFormat="1" applyFont="1" applyFill="1" applyBorder="1" applyAlignment="1">
      <alignment horizontal="center" vertical="center"/>
    </xf>
    <xf numFmtId="0" fontId="6" fillId="28" borderId="3" xfId="0" applyNumberFormat="1" applyFont="1" applyFill="1" applyBorder="1" applyAlignment="1">
      <alignment horizontal="center" vertical="center"/>
    </xf>
    <xf numFmtId="172" fontId="10" fillId="28" borderId="3" xfId="0" applyNumberFormat="1" applyFont="1" applyFill="1" applyBorder="1" applyAlignment="1">
      <alignment horizontal="center" vertical="center" wrapText="1"/>
    </xf>
    <xf numFmtId="178" fontId="88" fillId="28" borderId="3" xfId="0" applyNumberFormat="1" applyFont="1" applyFill="1" applyBorder="1" applyAlignment="1">
      <alignment horizontal="center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10" fillId="28" borderId="3" xfId="0" applyFont="1" applyFill="1" applyBorder="1" applyAlignment="1">
      <alignment horizontal="center" vertical="center" wrapText="1"/>
    </xf>
    <xf numFmtId="0" fontId="86" fillId="28" borderId="3" xfId="0" applyFont="1" applyFill="1" applyBorder="1" applyAlignment="1">
      <alignment horizontal="center" vertical="center" wrapText="1"/>
    </xf>
    <xf numFmtId="0" fontId="83" fillId="28" borderId="3" xfId="0" quotePrefix="1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 wrapText="1" shrinkToFit="1"/>
    </xf>
    <xf numFmtId="0" fontId="86" fillId="28" borderId="3" xfId="0" applyFont="1" applyFill="1" applyBorder="1" applyAlignment="1">
      <alignment horizontal="left" vertical="center" wrapText="1"/>
    </xf>
    <xf numFmtId="169" fontId="6" fillId="28" borderId="0" xfId="0" applyNumberFormat="1" applyFont="1" applyFill="1" applyBorder="1" applyAlignment="1">
      <alignment horizontal="right" vertical="center" wrapText="1"/>
    </xf>
    <xf numFmtId="0" fontId="5" fillId="28" borderId="0" xfId="0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vertical="center"/>
    </xf>
    <xf numFmtId="0" fontId="77" fillId="28" borderId="3" xfId="0" applyFont="1" applyFill="1" applyBorder="1" applyAlignment="1">
      <alignment horizontal="center" vertical="center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14" xfId="0" applyFont="1" applyFill="1" applyBorder="1" applyAlignment="1">
      <alignment horizontal="center" vertical="center" wrapText="1"/>
    </xf>
    <xf numFmtId="172" fontId="83" fillId="28" borderId="3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 wrapText="1"/>
    </xf>
    <xf numFmtId="0" fontId="6" fillId="28" borderId="0" xfId="0" applyFont="1" applyFill="1" applyBorder="1" applyAlignment="1"/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Border="1" applyAlignment="1">
      <alignment vertical="top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vertical="top"/>
    </xf>
    <xf numFmtId="0" fontId="78" fillId="28" borderId="0" xfId="0" applyFont="1" applyFill="1" applyBorder="1" applyAlignment="1">
      <alignment horizontal="center" wrapText="1"/>
    </xf>
    <xf numFmtId="0" fontId="77" fillId="28" borderId="0" xfId="0" quotePrefix="1" applyFont="1" applyFill="1" applyBorder="1" applyAlignment="1">
      <alignment horizontal="center"/>
    </xf>
    <xf numFmtId="169" fontId="77" fillId="28" borderId="0" xfId="0" quotePrefix="1" applyNumberFormat="1" applyFont="1" applyFill="1" applyBorder="1" applyAlignment="1">
      <alignment wrapText="1"/>
    </xf>
    <xf numFmtId="0" fontId="77" fillId="28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28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1" fillId="28" borderId="0" xfId="0" applyFont="1" applyFill="1" applyBorder="1" applyAlignment="1">
      <alignment horizontal="center" wrapText="1"/>
    </xf>
    <xf numFmtId="0" fontId="10" fillId="28" borderId="0" xfId="0" quotePrefix="1" applyFont="1" applyFill="1" applyBorder="1" applyAlignment="1">
      <alignment horizontal="center"/>
    </xf>
    <xf numFmtId="169" fontId="10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/>
    <xf numFmtId="0" fontId="10" fillId="0" borderId="0" xfId="0" applyFont="1" applyFill="1" applyBorder="1" applyAlignment="1"/>
    <xf numFmtId="0" fontId="12" fillId="28" borderId="0" xfId="0" applyFont="1" applyFill="1" applyBorder="1" applyAlignment="1">
      <alignment horizontal="center" vertical="center"/>
    </xf>
    <xf numFmtId="0" fontId="12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vertical="center"/>
    </xf>
    <xf numFmtId="0" fontId="5" fillId="28" borderId="0" xfId="245" applyFont="1" applyFill="1" applyBorder="1" applyAlignment="1">
      <alignment horizontal="right" vertical="center"/>
    </xf>
    <xf numFmtId="0" fontId="5" fillId="28" borderId="0" xfId="245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wrapText="1"/>
    </xf>
    <xf numFmtId="0" fontId="6" fillId="28" borderId="0" xfId="0" quotePrefix="1" applyFont="1" applyFill="1" applyBorder="1" applyAlignment="1">
      <alignment horizontal="center"/>
    </xf>
    <xf numFmtId="0" fontId="10" fillId="28" borderId="0" xfId="0" applyFont="1" applyFill="1" applyBorder="1" applyAlignment="1">
      <alignment vertical="top"/>
    </xf>
    <xf numFmtId="0" fontId="10" fillId="28" borderId="0" xfId="0" applyFont="1" applyFill="1" applyAlignment="1">
      <alignment vertical="top"/>
    </xf>
    <xf numFmtId="0" fontId="73" fillId="28" borderId="0" xfId="0" applyFont="1" applyFill="1" applyAlignment="1">
      <alignment horizontal="right" vertical="center"/>
    </xf>
    <xf numFmtId="169" fontId="6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left" vertical="center" wrapText="1"/>
    </xf>
    <xf numFmtId="0" fontId="6" fillId="28" borderId="13" xfId="0" applyFont="1" applyFill="1" applyBorder="1" applyAlignment="1">
      <alignment horizontal="right" vertical="center" wrapText="1"/>
    </xf>
    <xf numFmtId="0" fontId="5" fillId="28" borderId="3" xfId="0" quotePrefix="1" applyNumberFormat="1" applyFont="1" applyFill="1" applyBorder="1" applyAlignment="1">
      <alignment horizontal="center" vertical="center"/>
    </xf>
    <xf numFmtId="0" fontId="93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0" fontId="77" fillId="0" borderId="3" xfId="0" applyFont="1" applyFill="1" applyBorder="1" applyAlignment="1">
      <alignment horizontal="left" vertical="center" wrapText="1"/>
    </xf>
    <xf numFmtId="0" fontId="77" fillId="0" borderId="3" xfId="0" quotePrefix="1" applyFont="1" applyFill="1" applyBorder="1" applyAlignment="1">
      <alignment horizontal="center" vertical="center"/>
    </xf>
    <xf numFmtId="49" fontId="77" fillId="0" borderId="3" xfId="0" quotePrefix="1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28" borderId="0" xfId="0" applyFont="1" applyFill="1" applyAlignment="1">
      <alignment vertical="center"/>
    </xf>
    <xf numFmtId="0" fontId="89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90" fillId="22" borderId="3" xfId="0" applyFont="1" applyFill="1" applyBorder="1" applyAlignment="1">
      <alignment horizontal="center" vertical="center" wrapText="1"/>
    </xf>
    <xf numFmtId="178" fontId="90" fillId="28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4" fillId="0" borderId="0" xfId="0" applyFont="1" applyFill="1" applyBorder="1" applyAlignment="1">
      <alignment vertical="center"/>
    </xf>
    <xf numFmtId="0" fontId="95" fillId="28" borderId="0" xfId="0" applyFont="1" applyFill="1" applyBorder="1" applyAlignment="1">
      <alignment horizontal="center" vertical="center" wrapText="1"/>
    </xf>
    <xf numFmtId="0" fontId="72" fillId="28" borderId="0" xfId="0" quotePrefix="1" applyFont="1" applyFill="1" applyBorder="1" applyAlignment="1">
      <alignment horizontal="center" vertical="center"/>
    </xf>
    <xf numFmtId="169" fontId="72" fillId="28" borderId="0" xfId="0" applyNumberFormat="1" applyFont="1" applyFill="1" applyBorder="1" applyAlignment="1">
      <alignment horizontal="center" vertical="center" wrapText="1"/>
    </xf>
    <xf numFmtId="169" fontId="72" fillId="28" borderId="0" xfId="0" applyNumberFormat="1" applyFont="1" applyFill="1" applyBorder="1" applyAlignment="1">
      <alignment vertical="center" wrapText="1"/>
    </xf>
    <xf numFmtId="0" fontId="72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vertical="center"/>
    </xf>
    <xf numFmtId="0" fontId="90" fillId="22" borderId="0" xfId="0" applyFont="1" applyFill="1" applyBorder="1" applyAlignment="1">
      <alignment horizontal="left" vertical="center" wrapText="1"/>
    </xf>
    <xf numFmtId="0" fontId="90" fillId="22" borderId="0" xfId="0" applyFont="1" applyFill="1" applyBorder="1" applyAlignment="1">
      <alignment horizontal="center" vertical="center" wrapText="1"/>
    </xf>
    <xf numFmtId="178" fontId="90" fillId="28" borderId="0" xfId="0" applyNumberFormat="1" applyFont="1" applyFill="1" applyBorder="1" applyAlignment="1">
      <alignment horizontal="center" vertical="center" wrapText="1"/>
    </xf>
    <xf numFmtId="178" fontId="88" fillId="28" borderId="0" xfId="0" applyNumberFormat="1" applyFont="1" applyFill="1" applyBorder="1" applyAlignment="1">
      <alignment horizontal="center" vertical="center" wrapText="1"/>
    </xf>
    <xf numFmtId="0" fontId="10" fillId="28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0" fontId="86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8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0" fontId="10" fillId="28" borderId="0" xfId="0" applyFont="1" applyFill="1" applyBorder="1" applyAlignment="1">
      <alignment horizontal="left" vertical="center"/>
    </xf>
    <xf numFmtId="172" fontId="10" fillId="28" borderId="0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7" fillId="28" borderId="0" xfId="0" applyFont="1" applyFill="1" applyBorder="1" applyAlignment="1">
      <alignment vertical="center"/>
    </xf>
    <xf numFmtId="0" fontId="88" fillId="0" borderId="3" xfId="0" applyFont="1" applyBorder="1" applyAlignment="1">
      <alignment horizontal="left" vertical="center" wrapText="1"/>
    </xf>
    <xf numFmtId="0" fontId="96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88" fillId="22" borderId="3" xfId="0" applyFont="1" applyFill="1" applyBorder="1" applyAlignment="1">
      <alignment horizontal="left" vertical="center" wrapText="1"/>
    </xf>
    <xf numFmtId="0" fontId="89" fillId="22" borderId="3" xfId="0" applyFont="1" applyFill="1" applyBorder="1" applyAlignment="1">
      <alignment horizontal="center" vertical="center" wrapText="1"/>
    </xf>
    <xf numFmtId="178" fontId="89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8" borderId="0" xfId="0" applyFont="1" applyFill="1"/>
    <xf numFmtId="178" fontId="94" fillId="28" borderId="3" xfId="0" applyNumberFormat="1" applyFont="1" applyFill="1" applyBorder="1" applyAlignment="1">
      <alignment horizontal="center" vertical="center" wrapText="1"/>
    </xf>
    <xf numFmtId="0" fontId="10" fillId="22" borderId="14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206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85" fillId="0" borderId="3" xfId="0" applyNumberFormat="1" applyFont="1" applyFill="1" applyBorder="1" applyAlignment="1">
      <alignment horizontal="center" vertical="center" wrapText="1"/>
    </xf>
    <xf numFmtId="0" fontId="10" fillId="0" borderId="3" xfId="367" applyNumberFormat="1" applyFont="1" applyBorder="1" applyAlignment="1">
      <alignment vertical="center" wrapText="1"/>
    </xf>
    <xf numFmtId="0" fontId="10" fillId="0" borderId="9" xfId="368" applyNumberFormat="1" applyFont="1" applyBorder="1" applyAlignment="1">
      <alignment vertical="top" wrapText="1"/>
    </xf>
    <xf numFmtId="0" fontId="77" fillId="0" borderId="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0" fontId="6" fillId="0" borderId="0" xfId="245" applyFont="1" applyFill="1" applyBorder="1" applyAlignment="1">
      <alignment horizontal="center" vertical="center"/>
    </xf>
    <xf numFmtId="169" fontId="6" fillId="0" borderId="0" xfId="0" quotePrefix="1" applyNumberFormat="1" applyFont="1" applyFill="1" applyBorder="1" applyAlignment="1">
      <alignment wrapText="1"/>
    </xf>
    <xf numFmtId="0" fontId="10" fillId="0" borderId="0" xfId="0" applyFont="1" applyFill="1" applyBorder="1" applyAlignment="1">
      <alignment vertical="top"/>
    </xf>
    <xf numFmtId="172" fontId="73" fillId="0" borderId="3" xfId="0" applyNumberFormat="1" applyFont="1" applyFill="1" applyBorder="1" applyAlignment="1">
      <alignment horizontal="center" vertical="center" wrapText="1"/>
    </xf>
    <xf numFmtId="172" fontId="77" fillId="0" borderId="3" xfId="0" applyNumberFormat="1" applyFont="1" applyFill="1" applyBorder="1" applyAlignment="1">
      <alignment horizontal="center" vertical="center" wrapText="1"/>
    </xf>
    <xf numFmtId="178" fontId="86" fillId="0" borderId="3" xfId="0" applyNumberFormat="1" applyFont="1" applyFill="1" applyBorder="1" applyAlignment="1">
      <alignment horizontal="center" vertical="center" wrapText="1"/>
    </xf>
    <xf numFmtId="178" fontId="83" fillId="0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vertical="center" wrapText="1"/>
    </xf>
    <xf numFmtId="168" fontId="5" fillId="0" borderId="0" xfId="0" applyNumberFormat="1" applyFont="1" applyFill="1" applyBorder="1" applyAlignment="1">
      <alignment horizontal="right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 shrinkToFi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178" fontId="77" fillId="0" borderId="3" xfId="0" applyNumberFormat="1" applyFont="1" applyFill="1" applyBorder="1" applyAlignment="1">
      <alignment horizontal="right" vertical="center" wrapText="1"/>
    </xf>
    <xf numFmtId="178" fontId="82" fillId="0" borderId="3" xfId="0" applyNumberFormat="1" applyFont="1" applyFill="1" applyBorder="1" applyAlignment="1">
      <alignment horizontal="center" vertical="center" wrapText="1"/>
    </xf>
    <xf numFmtId="168" fontId="73" fillId="0" borderId="0" xfId="0" applyNumberFormat="1" applyFont="1" applyFill="1" applyBorder="1" applyAlignment="1">
      <alignment horizontal="right" vertical="center"/>
    </xf>
    <xf numFmtId="0" fontId="8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77" fillId="0" borderId="3" xfId="0" applyNumberFormat="1" applyFont="1" applyFill="1" applyBorder="1" applyAlignment="1">
      <alignment horizontal="center" vertical="center"/>
    </xf>
    <xf numFmtId="0" fontId="77" fillId="0" borderId="3" xfId="0" applyNumberFormat="1" applyFont="1" applyFill="1" applyBorder="1"/>
    <xf numFmtId="0" fontId="73" fillId="0" borderId="0" xfId="0" applyFont="1" applyFill="1" applyBorder="1" applyAlignment="1">
      <alignment horizontal="right"/>
    </xf>
    <xf numFmtId="168" fontId="73" fillId="0" borderId="0" xfId="0" applyNumberFormat="1" applyFont="1" applyFill="1" applyBorder="1" applyAlignment="1">
      <alignment horizontal="right"/>
    </xf>
    <xf numFmtId="0" fontId="77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 shrinkToFit="1"/>
    </xf>
    <xf numFmtId="0" fontId="6" fillId="0" borderId="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178" fontId="84" fillId="0" borderId="3" xfId="0" applyNumberFormat="1" applyFont="1" applyFill="1" applyBorder="1" applyAlignment="1">
      <alignment horizontal="center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 wrapText="1"/>
    </xf>
    <xf numFmtId="178" fontId="73" fillId="0" borderId="3" xfId="0" applyNumberFormat="1" applyFont="1" applyFill="1" applyBorder="1" applyAlignment="1">
      <alignment vertical="center" wrapText="1"/>
    </xf>
    <xf numFmtId="177" fontId="86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176" fontId="7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368" applyNumberFormat="1" applyFont="1" applyBorder="1" applyAlignment="1">
      <alignment vertical="top" wrapText="1"/>
    </xf>
    <xf numFmtId="0" fontId="10" fillId="0" borderId="3" xfId="368" applyNumberFormat="1" applyFont="1" applyBorder="1" applyAlignment="1">
      <alignment horizontal="left" vertical="top" wrapText="1"/>
    </xf>
    <xf numFmtId="0" fontId="10" fillId="0" borderId="0" xfId="368" applyNumberFormat="1" applyFont="1" applyBorder="1" applyAlignment="1">
      <alignment vertical="top" wrapText="1"/>
    </xf>
    <xf numFmtId="0" fontId="5" fillId="0" borderId="3" xfId="245" applyFont="1" applyFill="1" applyBorder="1" applyAlignment="1">
      <alignment horizontal="left" vertical="center" wrapText="1"/>
    </xf>
    <xf numFmtId="179" fontId="77" fillId="0" borderId="3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right" vertical="center" wrapText="1"/>
    </xf>
    <xf numFmtId="178" fontId="84" fillId="0" borderId="3" xfId="0" applyNumberFormat="1" applyFont="1" applyFill="1" applyBorder="1" applyAlignment="1">
      <alignment vertical="center" wrapText="1"/>
    </xf>
    <xf numFmtId="0" fontId="6" fillId="0" borderId="3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86" fillId="0" borderId="3" xfId="0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88" fillId="0" borderId="3" xfId="0" applyNumberFormat="1" applyFont="1" applyFill="1" applyBorder="1" applyAlignment="1">
      <alignment horizontal="center" vertical="center" wrapText="1"/>
    </xf>
    <xf numFmtId="0" fontId="86" fillId="0" borderId="3" xfId="0" quotePrefix="1" applyFont="1" applyFill="1" applyBorder="1" applyAlignment="1">
      <alignment horizontal="center" vertical="center"/>
    </xf>
    <xf numFmtId="0" fontId="10" fillId="0" borderId="3" xfId="0" quotePrefix="1" applyFont="1" applyFill="1" applyBorder="1" applyAlignment="1">
      <alignment horizontal="center" vertical="center"/>
    </xf>
    <xf numFmtId="172" fontId="86" fillId="0" borderId="3" xfId="0" applyNumberFormat="1" applyFont="1" applyFill="1" applyBorder="1" applyAlignment="1">
      <alignment horizontal="center" vertical="center" wrapText="1"/>
    </xf>
    <xf numFmtId="172" fontId="83" fillId="0" borderId="3" xfId="0" applyNumberFormat="1" applyFont="1" applyFill="1" applyBorder="1" applyAlignment="1">
      <alignment horizontal="center" vertical="center" wrapText="1"/>
    </xf>
    <xf numFmtId="172" fontId="10" fillId="0" borderId="3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/>
    </xf>
    <xf numFmtId="3" fontId="77" fillId="0" borderId="0" xfId="0" applyNumberFormat="1" applyFont="1" applyFill="1" applyBorder="1" applyAlignment="1">
      <alignment horizontal="center" vertical="center" wrapText="1"/>
    </xf>
    <xf numFmtId="169" fontId="77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 shrinkToFit="1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168" fontId="77" fillId="0" borderId="3" xfId="0" applyNumberFormat="1" applyFont="1" applyFill="1" applyBorder="1" applyAlignment="1">
      <alignment horizontal="right"/>
    </xf>
    <xf numFmtId="168" fontId="77" fillId="0" borderId="3" xfId="0" applyNumberFormat="1" applyFont="1" applyFill="1" applyBorder="1" applyAlignment="1">
      <alignment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68" fontId="77" fillId="0" borderId="3" xfId="0" applyNumberFormat="1" applyFont="1" applyFill="1" applyBorder="1" applyAlignment="1">
      <alignment horizontal="right" vertical="center"/>
    </xf>
    <xf numFmtId="0" fontId="77" fillId="0" borderId="15" xfId="0" applyFont="1" applyFill="1" applyBorder="1" applyAlignment="1">
      <alignment horizontal="left" vertical="center" wrapText="1"/>
    </xf>
    <xf numFmtId="0" fontId="77" fillId="0" borderId="17" xfId="0" applyFont="1" applyFill="1" applyBorder="1" applyAlignment="1">
      <alignment horizontal="left" vertical="center" wrapText="1"/>
    </xf>
    <xf numFmtId="0" fontId="77" fillId="0" borderId="16" xfId="0" applyFont="1" applyFill="1" applyBorder="1" applyAlignment="1">
      <alignment horizontal="left" vertical="center" wrapText="1"/>
    </xf>
    <xf numFmtId="180" fontId="73" fillId="0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68" fontId="73" fillId="0" borderId="3" xfId="0" applyNumberFormat="1" applyFont="1" applyFill="1" applyBorder="1" applyAlignment="1">
      <alignment vertical="center" wrapText="1"/>
    </xf>
    <xf numFmtId="168" fontId="73" fillId="0" borderId="3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3" fillId="0" borderId="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69" fontId="6" fillId="0" borderId="0" xfId="0" applyNumberFormat="1" applyFont="1" applyFill="1" applyAlignment="1">
      <alignment vertical="center"/>
    </xf>
    <xf numFmtId="0" fontId="97" fillId="0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horizontal="center" vertical="top"/>
    </xf>
    <xf numFmtId="169" fontId="77" fillId="28" borderId="0" xfId="0" applyNumberFormat="1" applyFont="1" applyFill="1" applyBorder="1" applyAlignment="1">
      <alignment horizontal="left" wrapText="1"/>
    </xf>
    <xf numFmtId="0" fontId="78" fillId="28" borderId="0" xfId="0" applyFont="1" applyFill="1" applyBorder="1" applyAlignment="1">
      <alignment horizontal="center"/>
    </xf>
    <xf numFmtId="0" fontId="74" fillId="28" borderId="0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7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 wrapText="1"/>
    </xf>
    <xf numFmtId="169" fontId="10" fillId="28" borderId="0" xfId="0" applyNumberFormat="1" applyFont="1" applyFill="1" applyBorder="1" applyAlignment="1">
      <alignment horizontal="center" wrapText="1"/>
    </xf>
    <xf numFmtId="0" fontId="12" fillId="28" borderId="0" xfId="0" applyFont="1" applyFill="1" applyBorder="1" applyAlignment="1">
      <alignment horizontal="center" vertical="center"/>
    </xf>
    <xf numFmtId="0" fontId="12" fillId="28" borderId="0" xfId="0" applyFont="1" applyFill="1" applyAlignment="1">
      <alignment horizontal="center" vertical="center"/>
    </xf>
    <xf numFmtId="0" fontId="91" fillId="28" borderId="0" xfId="0" applyFont="1" applyFill="1" applyBorder="1" applyAlignment="1">
      <alignment horizontal="center"/>
    </xf>
    <xf numFmtId="0" fontId="74" fillId="28" borderId="0" xfId="245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28" borderId="0" xfId="0" applyFont="1" applyFill="1" applyAlignment="1">
      <alignment horizontal="center" vertical="top"/>
    </xf>
    <xf numFmtId="0" fontId="5" fillId="0" borderId="3" xfId="245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left" wrapText="1"/>
    </xf>
    <xf numFmtId="0" fontId="92" fillId="28" borderId="0" xfId="0" applyFont="1" applyFill="1" applyBorder="1" applyAlignment="1">
      <alignment horizontal="center"/>
    </xf>
    <xf numFmtId="0" fontId="6" fillId="28" borderId="13" xfId="245" applyFont="1" applyFill="1" applyBorder="1" applyAlignment="1">
      <alignment horizontal="right" vertical="center"/>
    </xf>
    <xf numFmtId="0" fontId="6" fillId="0" borderId="3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center" vertical="center"/>
    </xf>
    <xf numFmtId="0" fontId="86" fillId="0" borderId="17" xfId="0" applyFont="1" applyBorder="1" applyAlignment="1">
      <alignment horizontal="center" vertical="center"/>
    </xf>
    <xf numFmtId="0" fontId="86" fillId="0" borderId="16" xfId="0" applyFont="1" applyBorder="1" applyAlignment="1">
      <alignment horizontal="center" vertical="center"/>
    </xf>
    <xf numFmtId="169" fontId="92" fillId="28" borderId="0" xfId="0" applyNumberFormat="1" applyFont="1" applyFill="1" applyBorder="1" applyAlignment="1">
      <alignment horizontal="left" vertical="center" wrapText="1"/>
    </xf>
    <xf numFmtId="0" fontId="76" fillId="28" borderId="0" xfId="0" applyFont="1" applyFill="1" applyBorder="1" applyAlignment="1">
      <alignment horizontal="center" vertical="center"/>
    </xf>
    <xf numFmtId="0" fontId="77" fillId="0" borderId="14" xfId="0" applyFont="1" applyFill="1" applyBorder="1" applyAlignment="1">
      <alignment horizontal="center" vertical="center"/>
    </xf>
    <xf numFmtId="0" fontId="77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/>
    </xf>
    <xf numFmtId="169" fontId="77" fillId="28" borderId="0" xfId="0" applyNumberFormat="1" applyFont="1" applyFill="1" applyBorder="1" applyAlignment="1">
      <alignment horizontal="center" wrapText="1"/>
    </xf>
    <xf numFmtId="169" fontId="6" fillId="28" borderId="0" xfId="0" applyNumberFormat="1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76" fillId="28" borderId="0" xfId="0" applyFont="1" applyFill="1" applyBorder="1" applyAlignment="1">
      <alignment horizontal="center"/>
    </xf>
    <xf numFmtId="0" fontId="10" fillId="28" borderId="0" xfId="0" applyFont="1" applyFill="1" applyAlignment="1">
      <alignment horizontal="center" vertical="center"/>
    </xf>
    <xf numFmtId="0" fontId="73" fillId="28" borderId="0" xfId="0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left" vertical="center" wrapText="1"/>
    </xf>
    <xf numFmtId="0" fontId="77" fillId="0" borderId="17" xfId="0" applyFont="1" applyFill="1" applyBorder="1" applyAlignment="1">
      <alignment horizontal="left" vertical="center" wrapText="1"/>
    </xf>
    <xf numFmtId="0" fontId="77" fillId="0" borderId="16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left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3" fontId="73" fillId="0" borderId="3" xfId="0" applyNumberFormat="1" applyFont="1" applyFill="1" applyBorder="1" applyAlignment="1">
      <alignment horizontal="center" vertical="center" wrapText="1"/>
    </xf>
    <xf numFmtId="176" fontId="77" fillId="0" borderId="15" xfId="0" applyNumberFormat="1" applyFont="1" applyFill="1" applyBorder="1" applyAlignment="1">
      <alignment horizontal="center" vertical="center" wrapText="1"/>
    </xf>
    <xf numFmtId="176" fontId="77" fillId="0" borderId="16" xfId="0" applyNumberFormat="1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left" vertical="center"/>
    </xf>
    <xf numFmtId="0" fontId="73" fillId="0" borderId="17" xfId="0" applyFont="1" applyFill="1" applyBorder="1" applyAlignment="1">
      <alignment horizontal="left" vertical="center"/>
    </xf>
    <xf numFmtId="0" fontId="73" fillId="0" borderId="16" xfId="0" applyFont="1" applyFill="1" applyBorder="1" applyAlignment="1">
      <alignment horizontal="left" vertical="center"/>
    </xf>
    <xf numFmtId="0" fontId="77" fillId="0" borderId="17" xfId="0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169" fontId="77" fillId="0" borderId="3" xfId="0" applyNumberFormat="1" applyFont="1" applyFill="1" applyBorder="1" applyAlignment="1">
      <alignment horizontal="center" vertical="center" wrapText="1"/>
    </xf>
    <xf numFmtId="14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/>
    </xf>
    <xf numFmtId="0" fontId="73" fillId="0" borderId="3" xfId="0" applyNumberFormat="1" applyFont="1" applyFill="1" applyBorder="1" applyAlignment="1">
      <alignment horizontal="center" vertical="center" wrapText="1"/>
    </xf>
    <xf numFmtId="177" fontId="77" fillId="0" borderId="15" xfId="206" applyNumberFormat="1" applyFont="1" applyFill="1" applyBorder="1" applyAlignment="1">
      <alignment horizontal="right" vertical="center" wrapText="1"/>
    </xf>
    <xf numFmtId="177" fontId="77" fillId="0" borderId="16" xfId="206" applyNumberFormat="1" applyFont="1" applyFill="1" applyBorder="1" applyAlignment="1">
      <alignment horizontal="right" vertical="center" wrapText="1"/>
    </xf>
    <xf numFmtId="177" fontId="73" fillId="0" borderId="15" xfId="206" applyNumberFormat="1" applyFont="1" applyFill="1" applyBorder="1" applyAlignment="1">
      <alignment horizontal="right" vertical="center" wrapText="1"/>
    </xf>
    <xf numFmtId="177" fontId="73" fillId="0" borderId="16" xfId="206" applyNumberFormat="1" applyFont="1" applyFill="1" applyBorder="1" applyAlignment="1">
      <alignment horizontal="right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176" fontId="73" fillId="0" borderId="15" xfId="0" applyNumberFormat="1" applyFont="1" applyFill="1" applyBorder="1" applyAlignment="1">
      <alignment horizontal="center" vertical="center" wrapText="1"/>
    </xf>
    <xf numFmtId="176" fontId="73" fillId="0" borderId="17" xfId="0" applyNumberFormat="1" applyFont="1" applyFill="1" applyBorder="1" applyAlignment="1">
      <alignment horizontal="center" vertical="center" wrapText="1"/>
    </xf>
    <xf numFmtId="176" fontId="73" fillId="0" borderId="16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76" fontId="77" fillId="0" borderId="17" xfId="0" applyNumberFormat="1" applyFont="1" applyFill="1" applyBorder="1" applyAlignment="1">
      <alignment horizontal="center" vertical="center" wrapText="1"/>
    </xf>
    <xf numFmtId="176" fontId="77" fillId="0" borderId="3" xfId="0" applyNumberFormat="1" applyFont="1" applyFill="1" applyBorder="1" applyAlignment="1">
      <alignment horizontal="center" vertical="center" wrapText="1"/>
    </xf>
    <xf numFmtId="176" fontId="73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0" fontId="77" fillId="0" borderId="20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28" borderId="0" xfId="0" applyFont="1" applyFill="1" applyAlignment="1">
      <alignment horizontal="center" vertical="center"/>
    </xf>
    <xf numFmtId="0" fontId="73" fillId="28" borderId="0" xfId="0" applyFont="1" applyFill="1" applyAlignment="1">
      <alignment horizontal="center" vertical="center" wrapText="1"/>
    </xf>
    <xf numFmtId="176" fontId="77" fillId="0" borderId="15" xfId="0" applyNumberFormat="1" applyFont="1" applyFill="1" applyBorder="1" applyAlignment="1">
      <alignment horizontal="right" vertical="center" wrapText="1"/>
    </xf>
    <xf numFmtId="176" fontId="77" fillId="0" borderId="17" xfId="0" applyNumberFormat="1" applyFont="1" applyFill="1" applyBorder="1" applyAlignment="1">
      <alignment horizontal="right" vertical="center" wrapText="1"/>
    </xf>
    <xf numFmtId="176" fontId="77" fillId="0" borderId="16" xfId="0" applyNumberFormat="1" applyFont="1" applyFill="1" applyBorder="1" applyAlignment="1">
      <alignment horizontal="right" vertical="center" wrapText="1"/>
    </xf>
    <xf numFmtId="0" fontId="73" fillId="28" borderId="0" xfId="0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center" vertical="center"/>
    </xf>
    <xf numFmtId="0" fontId="74" fillId="28" borderId="0" xfId="0" applyFont="1" applyFill="1" applyBorder="1" applyAlignment="1">
      <alignment vertical="center"/>
    </xf>
    <xf numFmtId="0" fontId="6" fillId="28" borderId="0" xfId="0" applyFont="1" applyFill="1" applyAlignment="1">
      <alignment vertical="center"/>
    </xf>
    <xf numFmtId="0" fontId="77" fillId="0" borderId="17" xfId="0" applyFont="1" applyFill="1" applyBorder="1" applyAlignment="1">
      <alignment horizontal="center" vertical="center" wrapText="1"/>
    </xf>
    <xf numFmtId="169" fontId="73" fillId="0" borderId="15" xfId="0" applyNumberFormat="1" applyFont="1" applyFill="1" applyBorder="1" applyAlignment="1">
      <alignment horizontal="right" vertical="center" wrapText="1"/>
    </xf>
    <xf numFmtId="169" fontId="73" fillId="0" borderId="17" xfId="0" applyNumberFormat="1" applyFont="1" applyFill="1" applyBorder="1" applyAlignment="1">
      <alignment horizontal="right" vertical="center" wrapText="1"/>
    </xf>
    <xf numFmtId="169" fontId="73" fillId="0" borderId="16" xfId="0" applyNumberFormat="1" applyFont="1" applyFill="1" applyBorder="1" applyAlignment="1">
      <alignment horizontal="right" vertical="center" wrapText="1"/>
    </xf>
    <xf numFmtId="169" fontId="77" fillId="0" borderId="15" xfId="0" applyNumberFormat="1" applyFont="1" applyFill="1" applyBorder="1" applyAlignment="1">
      <alignment horizontal="right" vertical="center" wrapText="1"/>
    </xf>
    <xf numFmtId="169" fontId="77" fillId="0" borderId="17" xfId="0" applyNumberFormat="1" applyFont="1" applyFill="1" applyBorder="1" applyAlignment="1">
      <alignment horizontal="right" vertical="center" wrapText="1"/>
    </xf>
    <xf numFmtId="169" fontId="77" fillId="0" borderId="16" xfId="0" applyNumberFormat="1" applyFont="1" applyFill="1" applyBorder="1" applyAlignment="1">
      <alignment horizontal="right" vertical="center" wrapText="1"/>
    </xf>
    <xf numFmtId="0" fontId="77" fillId="0" borderId="15" xfId="0" applyNumberFormat="1" applyFont="1" applyFill="1" applyBorder="1" applyAlignment="1">
      <alignment horizontal="right" vertical="center" wrapText="1"/>
    </xf>
    <xf numFmtId="177" fontId="77" fillId="0" borderId="16" xfId="0" applyNumberFormat="1" applyFont="1" applyFill="1" applyBorder="1" applyAlignment="1">
      <alignment horizontal="right" vertical="center" wrapText="1"/>
    </xf>
    <xf numFmtId="176" fontId="73" fillId="28" borderId="0" xfId="0" applyNumberFormat="1" applyFont="1" applyFill="1" applyBorder="1" applyAlignment="1">
      <alignment horizontal="center" vertical="center" wrapText="1"/>
    </xf>
    <xf numFmtId="176" fontId="77" fillId="28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7" fillId="0" borderId="0" xfId="0" applyFont="1" applyFill="1" applyBorder="1" applyAlignment="1">
      <alignment horizontal="justify" vertical="center" wrapText="1" shrinkToFit="1"/>
    </xf>
    <xf numFmtId="2" fontId="77" fillId="0" borderId="14" xfId="0" applyNumberFormat="1" applyFont="1" applyFill="1" applyBorder="1" applyAlignment="1">
      <alignment horizontal="center" vertical="center" wrapText="1"/>
    </xf>
    <xf numFmtId="2" fontId="77" fillId="0" borderId="19" xfId="0" applyNumberFormat="1" applyFont="1" applyFill="1" applyBorder="1" applyAlignment="1">
      <alignment horizontal="center" vertical="center" wrapText="1"/>
    </xf>
    <xf numFmtId="0" fontId="77" fillId="0" borderId="20" xfId="0" applyFont="1" applyFill="1" applyBorder="1" applyAlignment="1">
      <alignment horizontal="center" vertical="center" wrapText="1" shrinkToFit="1"/>
    </xf>
    <xf numFmtId="0" fontId="77" fillId="0" borderId="18" xfId="0" applyFont="1" applyFill="1" applyBorder="1" applyAlignment="1">
      <alignment horizontal="center" vertical="center" wrapText="1" shrinkToFit="1"/>
    </xf>
    <xf numFmtId="0" fontId="77" fillId="0" borderId="21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 wrapText="1" shrinkToFit="1"/>
    </xf>
    <xf numFmtId="0" fontId="77" fillId="0" borderId="25" xfId="0" applyFont="1" applyFill="1" applyBorder="1" applyAlignment="1">
      <alignment horizontal="center" vertical="center" wrapText="1" shrinkToFit="1"/>
    </xf>
    <xf numFmtId="0" fontId="77" fillId="0" borderId="22" xfId="0" applyFont="1" applyFill="1" applyBorder="1" applyAlignment="1">
      <alignment horizontal="center" vertical="center" wrapText="1" shrinkToFit="1"/>
    </xf>
    <xf numFmtId="0" fontId="77" fillId="0" borderId="13" xfId="0" applyFont="1" applyFill="1" applyBorder="1" applyAlignment="1">
      <alignment horizontal="center" vertical="center" wrapText="1" shrinkToFit="1"/>
    </xf>
    <xf numFmtId="0" fontId="77" fillId="0" borderId="23" xfId="0" applyFont="1" applyFill="1" applyBorder="1" applyAlignment="1">
      <alignment horizontal="center" vertical="center" wrapText="1" shrinkToFit="1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7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0" fontId="77" fillId="0" borderId="15" xfId="0" applyNumberFormat="1" applyFont="1" applyFill="1" applyBorder="1" applyAlignment="1">
      <alignment horizontal="left" vertical="justify"/>
    </xf>
    <xf numFmtId="0" fontId="77" fillId="0" borderId="16" xfId="0" applyNumberFormat="1" applyFont="1" applyFill="1" applyBorder="1" applyAlignment="1">
      <alignment horizontal="left" vertical="justify"/>
    </xf>
    <xf numFmtId="0" fontId="7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7" fillId="0" borderId="0" xfId="0" applyFont="1" applyFill="1" applyAlignment="1">
      <alignment horizontal="right" vertical="center"/>
    </xf>
    <xf numFmtId="0" fontId="77" fillId="0" borderId="14" xfId="0" applyFont="1" applyFill="1" applyBorder="1" applyAlignment="1">
      <alignment horizontal="center" vertical="center" wrapText="1" shrinkToFit="1"/>
    </xf>
    <xf numFmtId="0" fontId="77" fillId="0" borderId="26" xfId="0" applyFont="1" applyFill="1" applyBorder="1" applyAlignment="1">
      <alignment horizontal="center" vertical="center" wrapText="1" shrinkToFit="1"/>
    </xf>
    <xf numFmtId="0" fontId="77" fillId="0" borderId="19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7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0" fontId="77" fillId="0" borderId="15" xfId="0" applyNumberFormat="1" applyFont="1" applyFill="1" applyBorder="1" applyAlignment="1">
      <alignment horizontal="left" vertical="center" wrapText="1" shrinkToFit="1"/>
    </xf>
    <xf numFmtId="0" fontId="77" fillId="0" borderId="17" xfId="0" applyNumberFormat="1" applyFont="1" applyFill="1" applyBorder="1" applyAlignment="1">
      <alignment horizontal="left" vertical="center" wrapText="1" shrinkToFit="1"/>
    </xf>
    <xf numFmtId="0" fontId="77" fillId="0" borderId="16" xfId="0" applyNumberFormat="1" applyFont="1" applyFill="1" applyBorder="1" applyAlignment="1">
      <alignment horizontal="left" vertical="center" wrapText="1" shrinkToFit="1"/>
    </xf>
    <xf numFmtId="0" fontId="77" fillId="28" borderId="15" xfId="0" applyNumberFormat="1" applyFont="1" applyFill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7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178" fontId="77" fillId="0" borderId="15" xfId="0" applyNumberFormat="1" applyFont="1" applyFill="1" applyBorder="1" applyAlignment="1">
      <alignment horizontal="center" vertical="center" wrapText="1"/>
    </xf>
    <xf numFmtId="178" fontId="77" fillId="0" borderId="17" xfId="0" applyNumberFormat="1" applyFont="1" applyFill="1" applyBorder="1" applyAlignment="1">
      <alignment horizontal="center" vertical="center" wrapText="1"/>
    </xf>
    <xf numFmtId="178" fontId="77" fillId="0" borderId="16" xfId="0" applyNumberFormat="1" applyFont="1" applyFill="1" applyBorder="1" applyAlignment="1">
      <alignment horizontal="center" vertical="center" wrapText="1"/>
    </xf>
    <xf numFmtId="3" fontId="77" fillId="0" borderId="15" xfId="0" applyNumberFormat="1" applyFont="1" applyFill="1" applyBorder="1" applyAlignment="1">
      <alignment horizontal="center" vertical="center" wrapText="1" shrinkToFit="1"/>
    </xf>
    <xf numFmtId="3" fontId="77" fillId="0" borderId="16" xfId="0" applyNumberFormat="1" applyFont="1" applyFill="1" applyBorder="1" applyAlignment="1">
      <alignment horizontal="center" vertical="center" wrapText="1" shrinkToFit="1"/>
    </xf>
    <xf numFmtId="0" fontId="77" fillId="0" borderId="3" xfId="0" applyFont="1" applyFill="1" applyBorder="1" applyAlignment="1">
      <alignment horizontal="center" vertical="center" wrapText="1" shrinkToFit="1"/>
    </xf>
    <xf numFmtId="49" fontId="77" fillId="0" borderId="15" xfId="0" applyNumberFormat="1" applyFont="1" applyFill="1" applyBorder="1" applyAlignment="1">
      <alignment horizontal="left" vertical="center" wrapText="1"/>
    </xf>
    <xf numFmtId="49" fontId="77" fillId="0" borderId="17" xfId="0" applyNumberFormat="1" applyFont="1" applyFill="1" applyBorder="1" applyAlignment="1">
      <alignment horizontal="left" vertical="center" wrapText="1"/>
    </xf>
    <xf numFmtId="49" fontId="77" fillId="0" borderId="16" xfId="0" applyNumberFormat="1" applyFont="1" applyFill="1" applyBorder="1" applyAlignment="1">
      <alignment horizontal="left" vertical="center" wrapText="1"/>
    </xf>
    <xf numFmtId="0" fontId="77" fillId="0" borderId="15" xfId="0" applyNumberFormat="1" applyFont="1" applyFill="1" applyBorder="1" applyAlignment="1">
      <alignment horizontal="center" vertical="center" wrapText="1" shrinkToFit="1"/>
    </xf>
    <xf numFmtId="0" fontId="77" fillId="0" borderId="16" xfId="0" applyNumberFormat="1" applyFont="1" applyFill="1" applyBorder="1" applyAlignment="1">
      <alignment horizontal="center" vertical="center" wrapText="1" shrinkToFit="1"/>
    </xf>
    <xf numFmtId="0" fontId="77" fillId="0" borderId="15" xfId="0" applyNumberFormat="1" applyFont="1" applyFill="1" applyBorder="1" applyAlignment="1">
      <alignment horizontal="center" vertical="center" wrapText="1"/>
    </xf>
    <xf numFmtId="0" fontId="77" fillId="0" borderId="17" xfId="0" applyNumberFormat="1" applyFont="1" applyFill="1" applyBorder="1" applyAlignment="1">
      <alignment horizontal="center" vertical="center" wrapText="1"/>
    </xf>
    <xf numFmtId="0" fontId="77" fillId="0" borderId="15" xfId="0" applyNumberFormat="1" applyFont="1" applyFill="1" applyBorder="1" applyAlignment="1">
      <alignment horizontal="left" vertical="center" wrapText="1"/>
    </xf>
    <xf numFmtId="0" fontId="77" fillId="0" borderId="17" xfId="0" applyNumberFormat="1" applyFont="1" applyFill="1" applyBorder="1" applyAlignment="1">
      <alignment horizontal="left" vertical="center" wrapText="1"/>
    </xf>
    <xf numFmtId="0" fontId="77" fillId="0" borderId="16" xfId="0" applyNumberFormat="1" applyFont="1" applyFill="1" applyBorder="1" applyAlignment="1">
      <alignment horizontal="left" vertical="center" wrapText="1"/>
    </xf>
    <xf numFmtId="0" fontId="77" fillId="0" borderId="15" xfId="0" applyFont="1" applyFill="1" applyBorder="1" applyAlignment="1">
      <alignment horizontal="center" vertical="center" wrapText="1" shrinkToFit="1"/>
    </xf>
    <xf numFmtId="0" fontId="77" fillId="0" borderId="16" xfId="0" applyFont="1" applyFill="1" applyBorder="1" applyAlignment="1">
      <alignment horizontal="center" vertical="center" wrapText="1" shrinkToFit="1"/>
    </xf>
    <xf numFmtId="0" fontId="77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168" fontId="73" fillId="0" borderId="0" xfId="0" applyNumberFormat="1" applyFont="1" applyFill="1" applyBorder="1" applyAlignment="1">
      <alignment horizontal="center"/>
    </xf>
    <xf numFmtId="3" fontId="77" fillId="0" borderId="3" xfId="0" applyNumberFormat="1" applyFont="1" applyFill="1" applyBorder="1" applyAlignment="1">
      <alignment horizontal="left" vertical="center" wrapText="1"/>
    </xf>
    <xf numFmtId="0" fontId="78" fillId="0" borderId="0" xfId="0" applyFont="1" applyFill="1" applyBorder="1" applyAlignment="1">
      <alignment horizontal="center"/>
    </xf>
    <xf numFmtId="3" fontId="73" fillId="0" borderId="3" xfId="0" applyNumberFormat="1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/>
    </xf>
    <xf numFmtId="0" fontId="73" fillId="0" borderId="17" xfId="0" applyFont="1" applyFill="1" applyBorder="1" applyAlignment="1">
      <alignment horizontal="left"/>
    </xf>
    <xf numFmtId="0" fontId="73" fillId="0" borderId="16" xfId="0" applyFont="1" applyFill="1" applyBorder="1" applyAlignment="1">
      <alignment horizontal="left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6" xfId="0" applyNumberFormat="1" applyFont="1" applyFill="1" applyBorder="1" applyAlignment="1">
      <alignment horizontal="center" vertical="center" wrapText="1"/>
    </xf>
    <xf numFmtId="0" fontId="73" fillId="0" borderId="15" xfId="0" applyNumberFormat="1" applyFont="1" applyFill="1" applyBorder="1" applyAlignment="1">
      <alignment horizontal="left" vertical="center" wrapText="1" shrinkToFit="1"/>
    </xf>
    <xf numFmtId="0" fontId="73" fillId="0" borderId="17" xfId="0" applyNumberFormat="1" applyFont="1" applyFill="1" applyBorder="1" applyAlignment="1">
      <alignment horizontal="left" vertical="center" wrapText="1" shrinkToFit="1"/>
    </xf>
    <xf numFmtId="0" fontId="73" fillId="0" borderId="16" xfId="0" applyNumberFormat="1" applyFont="1" applyFill="1" applyBorder="1" applyAlignment="1">
      <alignment horizontal="left" vertical="center" wrapText="1" shrinkToFit="1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87" fillId="0" borderId="17" xfId="0" applyFont="1" applyBorder="1" applyAlignment="1">
      <alignment horizontal="center" vertical="center"/>
    </xf>
    <xf numFmtId="0" fontId="87" fillId="0" borderId="16" xfId="0" applyFont="1" applyBorder="1" applyAlignment="1">
      <alignment horizontal="center" vertical="center"/>
    </xf>
    <xf numFmtId="0" fontId="73" fillId="28" borderId="15" xfId="0" applyFont="1" applyFill="1" applyBorder="1" applyAlignment="1">
      <alignment horizontal="center" vertical="center" wrapText="1"/>
    </xf>
    <xf numFmtId="0" fontId="87" fillId="28" borderId="17" xfId="0" applyFont="1" applyFill="1" applyBorder="1" applyAlignment="1">
      <alignment horizontal="center" vertical="center"/>
    </xf>
    <xf numFmtId="0" fontId="87" fillId="28" borderId="16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horizontal="center" vertical="top"/>
    </xf>
    <xf numFmtId="0" fontId="72" fillId="28" borderId="0" xfId="0" applyFont="1" applyFill="1" applyAlignment="1">
      <alignment horizontal="center" vertical="center"/>
    </xf>
    <xf numFmtId="0" fontId="76" fillId="28" borderId="0" xfId="0" applyFont="1" applyFill="1" applyBorder="1" applyAlignment="1">
      <alignment vertical="center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_Розшифровка до капівидатків" xfId="367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353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354"/>
    <cellStyle name="Обычный 3 11" xfId="259"/>
    <cellStyle name="Обычный 3 11 2" xfId="355"/>
    <cellStyle name="Обычный 3 12" xfId="260"/>
    <cellStyle name="Обычный 3 12 2" xfId="356"/>
    <cellStyle name="Обычный 3 13" xfId="261"/>
    <cellStyle name="Обычный 3 13 2" xfId="357"/>
    <cellStyle name="Обычный 3 14" xfId="262"/>
    <cellStyle name="Обычный 3 2" xfId="263"/>
    <cellStyle name="Обычный 3 2 2" xfId="358"/>
    <cellStyle name="Обычный 3 3" xfId="264"/>
    <cellStyle name="Обычный 3 3 2" xfId="359"/>
    <cellStyle name="Обычный 3 4" xfId="265"/>
    <cellStyle name="Обычный 3 4 2" xfId="360"/>
    <cellStyle name="Обычный 3 5" xfId="266"/>
    <cellStyle name="Обычный 3 5 2" xfId="361"/>
    <cellStyle name="Обычный 3 6" xfId="267"/>
    <cellStyle name="Обычный 3 6 2" xfId="362"/>
    <cellStyle name="Обычный 3 7" xfId="268"/>
    <cellStyle name="Обычный 3 7 2" xfId="363"/>
    <cellStyle name="Обычный 3 8" xfId="269"/>
    <cellStyle name="Обычный 3 8 2" xfId="364"/>
    <cellStyle name="Обычный 3 9" xfId="270"/>
    <cellStyle name="Обычный 3 9 2" xfId="365"/>
    <cellStyle name="Обычный 3_Дефицит_7 млрд_0608_бс" xfId="271"/>
    <cellStyle name="Обычный 4" xfId="272"/>
    <cellStyle name="Обычный 4 2" xfId="366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капівидатків" xfId="368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9"/>
  <sheetViews>
    <sheetView topLeftCell="A82" zoomScale="56" zoomScaleNormal="56" zoomScaleSheetLayoutView="50" workbookViewId="0">
      <selection activeCell="D85" sqref="D85"/>
    </sheetView>
  </sheetViews>
  <sheetFormatPr defaultColWidth="8.88671875" defaultRowHeight="18"/>
  <cols>
    <col min="1" max="1" width="98.5546875" style="2" customWidth="1"/>
    <col min="2" max="2" width="14.88671875" style="4" customWidth="1"/>
    <col min="3" max="7" width="22.44140625" style="4" customWidth="1"/>
    <col min="8" max="8" width="25.6640625" style="4" customWidth="1"/>
    <col min="9" max="9" width="31.88671875" style="4" customWidth="1"/>
    <col min="10" max="16384" width="8.88671875" style="2"/>
  </cols>
  <sheetData>
    <row r="1" spans="1:9" ht="30">
      <c r="A1" s="315" t="s">
        <v>97</v>
      </c>
      <c r="B1" s="315"/>
      <c r="C1" s="315"/>
      <c r="D1" s="315"/>
      <c r="E1" s="315"/>
      <c r="F1" s="315"/>
      <c r="G1" s="315"/>
      <c r="H1" s="315"/>
      <c r="I1" s="315"/>
    </row>
    <row r="2" spans="1:9" ht="30">
      <c r="A2" s="315" t="s">
        <v>264</v>
      </c>
      <c r="B2" s="315"/>
      <c r="C2" s="315"/>
      <c r="D2" s="315"/>
      <c r="E2" s="315"/>
      <c r="F2" s="315"/>
      <c r="G2" s="315"/>
      <c r="H2" s="315"/>
      <c r="I2" s="315"/>
    </row>
    <row r="3" spans="1:9" ht="30">
      <c r="A3" s="315" t="s">
        <v>266</v>
      </c>
      <c r="B3" s="315"/>
      <c r="C3" s="315"/>
      <c r="D3" s="315"/>
      <c r="E3" s="315"/>
      <c r="F3" s="315"/>
      <c r="G3" s="315"/>
      <c r="H3" s="315"/>
      <c r="I3" s="315"/>
    </row>
    <row r="4" spans="1:9" ht="30">
      <c r="A4" s="315" t="s">
        <v>326</v>
      </c>
      <c r="B4" s="315"/>
      <c r="C4" s="315"/>
      <c r="D4" s="315"/>
      <c r="E4" s="315"/>
      <c r="F4" s="315"/>
      <c r="G4" s="315"/>
      <c r="H4" s="315"/>
      <c r="I4" s="315"/>
    </row>
    <row r="5" spans="1:9">
      <c r="B5" s="56"/>
      <c r="C5" s="56"/>
      <c r="D5" s="56"/>
      <c r="E5" s="56"/>
      <c r="F5" s="56"/>
      <c r="G5" s="56"/>
      <c r="H5" s="56"/>
      <c r="I5" s="56"/>
    </row>
    <row r="6" spans="1:9">
      <c r="B6" s="56"/>
      <c r="C6" s="56"/>
      <c r="D6" s="56"/>
      <c r="E6" s="56"/>
      <c r="F6" s="56"/>
      <c r="G6" s="56"/>
      <c r="H6" s="56"/>
      <c r="I6" s="56"/>
    </row>
    <row r="7" spans="1:9" ht="29.25" customHeight="1">
      <c r="A7" s="94"/>
      <c r="B7" s="93"/>
      <c r="C7" s="93"/>
      <c r="D7" s="93"/>
      <c r="E7" s="93"/>
      <c r="F7" s="93"/>
      <c r="G7" s="93"/>
      <c r="H7" s="40" t="s">
        <v>195</v>
      </c>
    </row>
    <row r="8" spans="1:9" ht="37.5" customHeight="1">
      <c r="A8" s="320" t="s">
        <v>58</v>
      </c>
      <c r="B8" s="320"/>
      <c r="C8" s="320"/>
      <c r="D8" s="320"/>
      <c r="E8" s="320"/>
      <c r="F8" s="320"/>
      <c r="G8" s="320"/>
      <c r="H8" s="320"/>
      <c r="I8" s="320"/>
    </row>
    <row r="9" spans="1:9" ht="22.5" customHeight="1">
      <c r="A9" s="91"/>
      <c r="B9" s="82"/>
      <c r="C9" s="82"/>
      <c r="D9" s="82"/>
      <c r="E9" s="82"/>
      <c r="F9" s="82"/>
      <c r="G9" s="82"/>
      <c r="H9" s="82" t="s">
        <v>260</v>
      </c>
      <c r="I9" s="82"/>
    </row>
    <row r="10" spans="1:9" ht="55.5" customHeight="1">
      <c r="A10" s="322" t="s">
        <v>112</v>
      </c>
      <c r="B10" s="321" t="s">
        <v>7</v>
      </c>
      <c r="C10" s="321" t="s">
        <v>157</v>
      </c>
      <c r="D10" s="321"/>
      <c r="E10" s="322" t="s">
        <v>324</v>
      </c>
      <c r="F10" s="322"/>
      <c r="G10" s="322"/>
      <c r="H10" s="322"/>
      <c r="I10" s="322"/>
    </row>
    <row r="11" spans="1:9" ht="108" customHeight="1">
      <c r="A11" s="322"/>
      <c r="B11" s="321"/>
      <c r="C11" s="192" t="s">
        <v>323</v>
      </c>
      <c r="D11" s="179" t="s">
        <v>325</v>
      </c>
      <c r="E11" s="192" t="s">
        <v>106</v>
      </c>
      <c r="F11" s="96" t="s">
        <v>102</v>
      </c>
      <c r="G11" s="97" t="s">
        <v>109</v>
      </c>
      <c r="H11" s="97" t="s">
        <v>207</v>
      </c>
      <c r="I11" s="96" t="s">
        <v>108</v>
      </c>
    </row>
    <row r="12" spans="1:9" ht="24.75" customHeight="1">
      <c r="A12" s="95">
        <v>1</v>
      </c>
      <c r="B12" s="96">
        <v>2</v>
      </c>
      <c r="C12" s="95">
        <v>3</v>
      </c>
      <c r="D12" s="96">
        <v>4</v>
      </c>
      <c r="E12" s="95">
        <v>5</v>
      </c>
      <c r="F12" s="96">
        <v>6</v>
      </c>
      <c r="G12" s="95">
        <v>7</v>
      </c>
      <c r="H12" s="96">
        <v>8</v>
      </c>
      <c r="I12" s="95">
        <v>9</v>
      </c>
    </row>
    <row r="13" spans="1:9" s="23" customFormat="1" ht="32.25" customHeight="1">
      <c r="A13" s="323" t="s">
        <v>107</v>
      </c>
      <c r="B13" s="323"/>
      <c r="C13" s="323"/>
      <c r="D13" s="323"/>
      <c r="E13" s="323"/>
      <c r="F13" s="323"/>
      <c r="G13" s="323"/>
      <c r="H13" s="323"/>
      <c r="I13" s="323"/>
    </row>
    <row r="14" spans="1:9" s="23" customFormat="1" ht="32.25" customHeight="1">
      <c r="A14" s="250" t="s">
        <v>88</v>
      </c>
      <c r="B14" s="251">
        <v>1000</v>
      </c>
      <c r="C14" s="201">
        <v>1600.2</v>
      </c>
      <c r="D14" s="201">
        <f>'6.1. Інша інфо_1'!G43</f>
        <v>1728.1</v>
      </c>
      <c r="E14" s="201">
        <f>'6.1. Інша інфо_1'!D43</f>
        <v>2226</v>
      </c>
      <c r="F14" s="201">
        <f>'6.1. Інша інфо_1'!G43</f>
        <v>1728.1</v>
      </c>
      <c r="G14" s="252">
        <f t="shared" ref="G14" si="0">IF(F14="(    )",0,F14)-IF(E14="(    )",0,E14)</f>
        <v>-497.90000000000009</v>
      </c>
      <c r="H14" s="252">
        <f t="shared" ref="H14:H16" si="1">IF(IF(E14="(    )",0,E14)=0,0,IF(F14="(    )",0,F14)/IF(E14="(    )",0,E14))*100</f>
        <v>77.632524707996396</v>
      </c>
      <c r="I14" s="253"/>
    </row>
    <row r="15" spans="1:9" s="23" customFormat="1" ht="32.25" customHeight="1">
      <c r="A15" s="250" t="s">
        <v>80</v>
      </c>
      <c r="B15" s="251">
        <v>1010</v>
      </c>
      <c r="C15" s="201">
        <f>SUM(C16:C23)</f>
        <v>-3845.5</v>
      </c>
      <c r="D15" s="201">
        <f>SUM(D16:D23)</f>
        <v>-8518.5</v>
      </c>
      <c r="E15" s="201">
        <f t="shared" ref="E15" si="2">SUM(E16:E23)</f>
        <v>-8973.4000000000015</v>
      </c>
      <c r="F15" s="201">
        <f>SUM(F16:F23)</f>
        <v>-8518.5</v>
      </c>
      <c r="G15" s="252">
        <f>IF(F15="(    )",0,F15)-IF(E15="(    )",0,E15)</f>
        <v>454.90000000000146</v>
      </c>
      <c r="H15" s="252">
        <f t="shared" si="1"/>
        <v>94.930572581184364</v>
      </c>
      <c r="I15" s="253"/>
    </row>
    <row r="16" spans="1:9" ht="32.25" customHeight="1">
      <c r="A16" s="145" t="s">
        <v>172</v>
      </c>
      <c r="B16" s="146">
        <v>1011</v>
      </c>
      <c r="C16" s="202">
        <v>-83.3</v>
      </c>
      <c r="D16" s="202">
        <v>-95.5</v>
      </c>
      <c r="E16" s="202">
        <v>-61.3</v>
      </c>
      <c r="F16" s="202">
        <v>-95.5</v>
      </c>
      <c r="G16" s="196">
        <f>IF(F16="(    )",0,F16)-IF(E16="(    )",0,E16)</f>
        <v>-34.200000000000003</v>
      </c>
      <c r="H16" s="196">
        <f t="shared" si="1"/>
        <v>155.79119086460034</v>
      </c>
      <c r="I16" s="147"/>
    </row>
    <row r="17" spans="1:9" ht="32.25" customHeight="1">
      <c r="A17" s="145" t="s">
        <v>243</v>
      </c>
      <c r="B17" s="146">
        <v>1012</v>
      </c>
      <c r="C17" s="202">
        <v>-753.6</v>
      </c>
      <c r="D17" s="202">
        <v>-512.1</v>
      </c>
      <c r="E17" s="202">
        <v>-1020</v>
      </c>
      <c r="F17" s="202">
        <v>-512.1</v>
      </c>
      <c r="G17" s="196">
        <f t="shared" ref="G17" si="3">IF(F17="(    )",0,F17)-IF(E17="(    )",0,E17)</f>
        <v>507.9</v>
      </c>
      <c r="H17" s="196">
        <f t="shared" ref="H17" si="4">IF(IF(E17="(    )",0,E17)=0,0,IF(F17="(    )",0,F17)/IF(E17="(    )",0,E17))*100</f>
        <v>50.205882352941181</v>
      </c>
      <c r="I17" s="147"/>
    </row>
    <row r="18" spans="1:9" ht="32.25" customHeight="1">
      <c r="A18" s="145" t="s">
        <v>173</v>
      </c>
      <c r="B18" s="146">
        <v>1013</v>
      </c>
      <c r="C18" s="202">
        <v>-437.4</v>
      </c>
      <c r="D18" s="202">
        <v>-706.2</v>
      </c>
      <c r="E18" s="202">
        <v>-566.20000000000005</v>
      </c>
      <c r="F18" s="202">
        <v>-706.2</v>
      </c>
      <c r="G18" s="196">
        <f t="shared" ref="G18:G81" si="5">IF(F18="(    )",0,F18)-IF(E18="(    )",0,E18)</f>
        <v>-140</v>
      </c>
      <c r="H18" s="196">
        <f t="shared" ref="H18:H80" si="6">IF(IF(E18="(    )",0,E18)=0,0,IF(F18="(    )",0,F18)/IF(E18="(    )",0,E18))*100</f>
        <v>124.72624514305899</v>
      </c>
      <c r="I18" s="147"/>
    </row>
    <row r="19" spans="1:9" ht="32.25" customHeight="1">
      <c r="A19" s="145" t="s">
        <v>4</v>
      </c>
      <c r="B19" s="146">
        <v>1014</v>
      </c>
      <c r="C19" s="202">
        <v>-701.2</v>
      </c>
      <c r="D19" s="202">
        <v>-574.70000000000005</v>
      </c>
      <c r="E19" s="202">
        <v>-692.9</v>
      </c>
      <c r="F19" s="202">
        <v>-574.70000000000005</v>
      </c>
      <c r="G19" s="196">
        <f t="shared" si="5"/>
        <v>118.19999999999993</v>
      </c>
      <c r="H19" s="196">
        <f t="shared" si="6"/>
        <v>82.941261365276389</v>
      </c>
      <c r="I19" s="147"/>
    </row>
    <row r="20" spans="1:9" ht="32.25" customHeight="1">
      <c r="A20" s="145" t="s">
        <v>5</v>
      </c>
      <c r="B20" s="146">
        <v>1015</v>
      </c>
      <c r="C20" s="202">
        <v>-145.9</v>
      </c>
      <c r="D20" s="202">
        <v>-118.8</v>
      </c>
      <c r="E20" s="202">
        <v>-152.5</v>
      </c>
      <c r="F20" s="202">
        <v>-118.8</v>
      </c>
      <c r="G20" s="196">
        <f t="shared" si="5"/>
        <v>33.700000000000003</v>
      </c>
      <c r="H20" s="196">
        <f t="shared" si="6"/>
        <v>77.901639344262293</v>
      </c>
      <c r="I20" s="147"/>
    </row>
    <row r="21" spans="1:9" s="149" customFormat="1" ht="42">
      <c r="A21" s="145" t="s">
        <v>174</v>
      </c>
      <c r="B21" s="260">
        <v>1016</v>
      </c>
      <c r="C21" s="202">
        <v>-6.2</v>
      </c>
      <c r="D21" s="202">
        <v>-2.6</v>
      </c>
      <c r="E21" s="202">
        <v>-21.9</v>
      </c>
      <c r="F21" s="202">
        <v>-2.6</v>
      </c>
      <c r="G21" s="196">
        <f t="shared" si="5"/>
        <v>19.299999999999997</v>
      </c>
      <c r="H21" s="196">
        <f t="shared" si="6"/>
        <v>11.872146118721462</v>
      </c>
      <c r="I21" s="262"/>
    </row>
    <row r="22" spans="1:9" s="1" customFormat="1" ht="32.25" customHeight="1">
      <c r="A22" s="145" t="s">
        <v>175</v>
      </c>
      <c r="B22" s="260">
        <v>1017</v>
      </c>
      <c r="C22" s="202">
        <v>-1360</v>
      </c>
      <c r="D22" s="202">
        <v>-6357.1</v>
      </c>
      <c r="E22" s="202">
        <v>-6252.6</v>
      </c>
      <c r="F22" s="202">
        <v>-6357.1</v>
      </c>
      <c r="G22" s="196">
        <f t="shared" si="5"/>
        <v>-104.5</v>
      </c>
      <c r="H22" s="196">
        <f t="shared" si="6"/>
        <v>101.67130473722932</v>
      </c>
      <c r="I22" s="262"/>
    </row>
    <row r="23" spans="1:9" ht="32.25" customHeight="1">
      <c r="A23" s="145" t="s">
        <v>176</v>
      </c>
      <c r="B23" s="146">
        <v>1018</v>
      </c>
      <c r="C23" s="202">
        <v>-357.90000000000003</v>
      </c>
      <c r="D23" s="202">
        <f>-'Розшифровка фінрезультати'!E6</f>
        <v>-151.5</v>
      </c>
      <c r="E23" s="202">
        <v>-206</v>
      </c>
      <c r="F23" s="202">
        <f>-'Розшифровка фінрезультати'!E6</f>
        <v>-151.5</v>
      </c>
      <c r="G23" s="196">
        <f t="shared" si="5"/>
        <v>54.5</v>
      </c>
      <c r="H23" s="196">
        <f t="shared" si="6"/>
        <v>73.543689320388353</v>
      </c>
      <c r="I23" s="147"/>
    </row>
    <row r="24" spans="1:9" s="23" customFormat="1" ht="32.25" customHeight="1">
      <c r="A24" s="250" t="s">
        <v>9</v>
      </c>
      <c r="B24" s="251">
        <v>1020</v>
      </c>
      <c r="C24" s="201">
        <f>SUM(C14,C15)</f>
        <v>-2245.3000000000002</v>
      </c>
      <c r="D24" s="201">
        <f>SUM(D14,D15)</f>
        <v>-6790.4</v>
      </c>
      <c r="E24" s="201">
        <f t="shared" ref="E24" si="7">SUM(E14,E15)</f>
        <v>-6747.4000000000015</v>
      </c>
      <c r="F24" s="201">
        <f>SUM(F14,F15)</f>
        <v>-6790.4</v>
      </c>
      <c r="G24" s="252">
        <f t="shared" si="5"/>
        <v>-42.999999999998181</v>
      </c>
      <c r="H24" s="252">
        <f t="shared" si="6"/>
        <v>100.63728250881819</v>
      </c>
      <c r="I24" s="253"/>
    </row>
    <row r="25" spans="1:9" s="23" customFormat="1" ht="32.25" customHeight="1">
      <c r="A25" s="250" t="s">
        <v>94</v>
      </c>
      <c r="B25" s="251">
        <v>1030</v>
      </c>
      <c r="C25" s="201">
        <f>SUM(C26:C43,C45)</f>
        <v>-771.19999999999993</v>
      </c>
      <c r="D25" s="201">
        <f>SUM(D26:D43,D45)</f>
        <v>-1132.2</v>
      </c>
      <c r="E25" s="201">
        <f t="shared" ref="E25" si="8">SUM(E26:E43,E45)</f>
        <v>-920.5</v>
      </c>
      <c r="F25" s="201">
        <f>SUM(F26:F43,F45)</f>
        <v>-1132.2</v>
      </c>
      <c r="G25" s="252">
        <f t="shared" si="5"/>
        <v>-211.70000000000005</v>
      </c>
      <c r="H25" s="252">
        <f t="shared" si="6"/>
        <v>122.99837045084195</v>
      </c>
      <c r="I25" s="253"/>
    </row>
    <row r="26" spans="1:9" s="20" customFormat="1" ht="32.25" customHeight="1">
      <c r="A26" s="145" t="s">
        <v>62</v>
      </c>
      <c r="B26" s="146">
        <v>1031</v>
      </c>
      <c r="C26" s="202">
        <v>-24.3</v>
      </c>
      <c r="D26" s="202">
        <f>-'6.2. Інша інфо_2'!X9</f>
        <v>-33.9</v>
      </c>
      <c r="E26" s="202">
        <v>-16</v>
      </c>
      <c r="F26" s="202">
        <f>-'6.2. Інша інфо_2'!X9</f>
        <v>-33.9</v>
      </c>
      <c r="G26" s="196">
        <f t="shared" si="5"/>
        <v>-17.899999999999999</v>
      </c>
      <c r="H26" s="196">
        <f t="shared" si="6"/>
        <v>211.875</v>
      </c>
      <c r="I26" s="147"/>
    </row>
    <row r="27" spans="1:9" s="20" customFormat="1" ht="32.25" customHeight="1">
      <c r="A27" s="145" t="s">
        <v>89</v>
      </c>
      <c r="B27" s="146">
        <v>1032</v>
      </c>
      <c r="C27" s="202">
        <v>0</v>
      </c>
      <c r="D27" s="202">
        <f>-'6.2. Інша інфо_2'!X19</f>
        <v>0</v>
      </c>
      <c r="E27" s="202">
        <f>'6.2. Інша інфо_2'!U19</f>
        <v>0</v>
      </c>
      <c r="F27" s="202">
        <f>-'6.2. Інша інфо_2'!X19</f>
        <v>0</v>
      </c>
      <c r="G27" s="196">
        <f t="shared" si="5"/>
        <v>0</v>
      </c>
      <c r="H27" s="196">
        <f t="shared" si="6"/>
        <v>0</v>
      </c>
      <c r="I27" s="147"/>
    </row>
    <row r="28" spans="1:9" s="23" customFormat="1" ht="32.25" customHeight="1">
      <c r="A28" s="145" t="s">
        <v>8</v>
      </c>
      <c r="B28" s="146">
        <v>1033</v>
      </c>
      <c r="C28" s="202" t="s">
        <v>135</v>
      </c>
      <c r="D28" s="202" t="s">
        <v>135</v>
      </c>
      <c r="E28" s="202" t="s">
        <v>135</v>
      </c>
      <c r="F28" s="202" t="s">
        <v>135</v>
      </c>
      <c r="G28" s="196">
        <f t="shared" si="5"/>
        <v>0</v>
      </c>
      <c r="H28" s="196">
        <f t="shared" si="6"/>
        <v>0</v>
      </c>
      <c r="I28" s="147"/>
    </row>
    <row r="29" spans="1:9" s="23" customFormat="1" ht="32.25" customHeight="1">
      <c r="A29" s="145" t="s">
        <v>17</v>
      </c>
      <c r="B29" s="146">
        <v>1034</v>
      </c>
      <c r="C29" s="202" t="s">
        <v>135</v>
      </c>
      <c r="D29" s="202" t="s">
        <v>135</v>
      </c>
      <c r="E29" s="202" t="s">
        <v>135</v>
      </c>
      <c r="F29" s="202" t="s">
        <v>135</v>
      </c>
      <c r="G29" s="196">
        <f t="shared" si="5"/>
        <v>0</v>
      </c>
      <c r="H29" s="196">
        <f t="shared" si="6"/>
        <v>0</v>
      </c>
      <c r="I29" s="147"/>
    </row>
    <row r="30" spans="1:9" s="23" customFormat="1" ht="32.25" customHeight="1">
      <c r="A30" s="145" t="s">
        <v>18</v>
      </c>
      <c r="B30" s="146">
        <v>1035</v>
      </c>
      <c r="C30" s="202">
        <v>-2.1</v>
      </c>
      <c r="D30" s="202">
        <v>-3.7</v>
      </c>
      <c r="E30" s="270">
        <v>-2.4</v>
      </c>
      <c r="F30" s="202">
        <v>-3.7</v>
      </c>
      <c r="G30" s="196">
        <f t="shared" si="5"/>
        <v>-1.3000000000000003</v>
      </c>
      <c r="H30" s="196">
        <f t="shared" si="6"/>
        <v>154.16666666666669</v>
      </c>
      <c r="I30" s="147"/>
    </row>
    <row r="31" spans="1:9" s="23" customFormat="1" ht="32.25" customHeight="1">
      <c r="A31" s="145" t="s">
        <v>19</v>
      </c>
      <c r="B31" s="146">
        <v>1036</v>
      </c>
      <c r="C31" s="202">
        <v>-588.1</v>
      </c>
      <c r="D31" s="202">
        <v>-838.1</v>
      </c>
      <c r="E31" s="270">
        <v>-707.4</v>
      </c>
      <c r="F31" s="202">
        <v>-838.1</v>
      </c>
      <c r="G31" s="196">
        <f t="shared" si="5"/>
        <v>-130.70000000000005</v>
      </c>
      <c r="H31" s="196">
        <f t="shared" si="6"/>
        <v>118.47610969748375</v>
      </c>
      <c r="I31" s="147"/>
    </row>
    <row r="32" spans="1:9" s="23" customFormat="1" ht="32.25" customHeight="1">
      <c r="A32" s="145" t="s">
        <v>20</v>
      </c>
      <c r="B32" s="146">
        <v>1037</v>
      </c>
      <c r="C32" s="202">
        <v>-115.2</v>
      </c>
      <c r="D32" s="202">
        <v>-165.8</v>
      </c>
      <c r="E32" s="270">
        <v>-155.5</v>
      </c>
      <c r="F32" s="202">
        <v>-165.8</v>
      </c>
      <c r="G32" s="196">
        <f t="shared" si="5"/>
        <v>-10.300000000000011</v>
      </c>
      <c r="H32" s="196">
        <f t="shared" si="6"/>
        <v>106.62379421221866</v>
      </c>
      <c r="I32" s="147"/>
    </row>
    <row r="33" spans="1:9" s="20" customFormat="1" ht="42">
      <c r="A33" s="145" t="s">
        <v>21</v>
      </c>
      <c r="B33" s="146">
        <v>1038</v>
      </c>
      <c r="C33" s="202">
        <v>-5.0999999999999996</v>
      </c>
      <c r="D33" s="202">
        <v>-28.6</v>
      </c>
      <c r="E33" s="270">
        <v>-16</v>
      </c>
      <c r="F33" s="202">
        <v>-28.6</v>
      </c>
      <c r="G33" s="196">
        <f t="shared" si="5"/>
        <v>-12.600000000000001</v>
      </c>
      <c r="H33" s="196">
        <f t="shared" si="6"/>
        <v>178.75</v>
      </c>
      <c r="I33" s="147"/>
    </row>
    <row r="34" spans="1:9" s="1" customFormat="1" ht="42">
      <c r="A34" s="145" t="s">
        <v>22</v>
      </c>
      <c r="B34" s="146">
        <v>1039</v>
      </c>
      <c r="C34" s="202" t="s">
        <v>135</v>
      </c>
      <c r="D34" s="202" t="s">
        <v>135</v>
      </c>
      <c r="E34" s="202" t="s">
        <v>135</v>
      </c>
      <c r="F34" s="202" t="s">
        <v>135</v>
      </c>
      <c r="G34" s="196">
        <f t="shared" si="5"/>
        <v>0</v>
      </c>
      <c r="H34" s="196">
        <f t="shared" si="6"/>
        <v>0</v>
      </c>
      <c r="I34" s="147"/>
    </row>
    <row r="35" spans="1:9" s="20" customFormat="1" ht="38.4" customHeight="1">
      <c r="A35" s="145" t="s">
        <v>23</v>
      </c>
      <c r="B35" s="146">
        <v>1040</v>
      </c>
      <c r="C35" s="202">
        <v>-1.4</v>
      </c>
      <c r="D35" s="202">
        <v>0</v>
      </c>
      <c r="E35" s="202">
        <v>-2</v>
      </c>
      <c r="F35" s="202">
        <v>0</v>
      </c>
      <c r="G35" s="196">
        <f t="shared" si="5"/>
        <v>2</v>
      </c>
      <c r="H35" s="196">
        <f t="shared" si="6"/>
        <v>0</v>
      </c>
      <c r="I35" s="147"/>
    </row>
    <row r="36" spans="1:9" s="23" customFormat="1" ht="32.25" customHeight="1">
      <c r="A36" s="145" t="s">
        <v>24</v>
      </c>
      <c r="B36" s="146">
        <v>1041</v>
      </c>
      <c r="C36" s="202" t="s">
        <v>135</v>
      </c>
      <c r="D36" s="202" t="s">
        <v>135</v>
      </c>
      <c r="E36" s="202" t="s">
        <v>135</v>
      </c>
      <c r="F36" s="202" t="s">
        <v>135</v>
      </c>
      <c r="G36" s="196">
        <f t="shared" si="5"/>
        <v>0</v>
      </c>
      <c r="H36" s="196">
        <f t="shared" si="6"/>
        <v>0</v>
      </c>
      <c r="I36" s="147"/>
    </row>
    <row r="37" spans="1:9" s="23" customFormat="1" ht="32.25" customHeight="1">
      <c r="A37" s="145" t="s">
        <v>25</v>
      </c>
      <c r="B37" s="146">
        <v>1042</v>
      </c>
      <c r="C37" s="202">
        <v>-0.8</v>
      </c>
      <c r="D37" s="202">
        <v>0</v>
      </c>
      <c r="E37" s="270">
        <v>-1.2</v>
      </c>
      <c r="F37" s="202">
        <v>0</v>
      </c>
      <c r="G37" s="196">
        <f t="shared" si="5"/>
        <v>1.2</v>
      </c>
      <c r="H37" s="196">
        <f t="shared" si="6"/>
        <v>0</v>
      </c>
      <c r="I37" s="147"/>
    </row>
    <row r="38" spans="1:9" s="23" customFormat="1" ht="32.25" customHeight="1">
      <c r="A38" s="145" t="s">
        <v>39</v>
      </c>
      <c r="B38" s="146">
        <v>1043</v>
      </c>
      <c r="C38" s="202">
        <v>-7</v>
      </c>
      <c r="D38" s="202">
        <v>-19</v>
      </c>
      <c r="E38" s="270">
        <v>-3</v>
      </c>
      <c r="F38" s="202">
        <v>-19</v>
      </c>
      <c r="G38" s="196">
        <f t="shared" si="5"/>
        <v>-16</v>
      </c>
      <c r="H38" s="196">
        <f t="shared" si="6"/>
        <v>633.33333333333326</v>
      </c>
      <c r="I38" s="147"/>
    </row>
    <row r="39" spans="1:9" s="23" customFormat="1" ht="32.25" customHeight="1">
      <c r="A39" s="145" t="s">
        <v>26</v>
      </c>
      <c r="B39" s="146">
        <v>1044</v>
      </c>
      <c r="C39" s="202" t="s">
        <v>135</v>
      </c>
      <c r="D39" s="202" t="s">
        <v>135</v>
      </c>
      <c r="E39" s="202" t="s">
        <v>135</v>
      </c>
      <c r="F39" s="202" t="s">
        <v>135</v>
      </c>
      <c r="G39" s="196">
        <f t="shared" si="5"/>
        <v>0</v>
      </c>
      <c r="H39" s="196">
        <f t="shared" si="6"/>
        <v>0</v>
      </c>
      <c r="I39" s="147"/>
    </row>
    <row r="40" spans="1:9" s="23" customFormat="1" ht="32.25" customHeight="1">
      <c r="A40" s="145" t="s">
        <v>27</v>
      </c>
      <c r="B40" s="146">
        <v>1045</v>
      </c>
      <c r="C40" s="202" t="s">
        <v>135</v>
      </c>
      <c r="D40" s="202" t="s">
        <v>135</v>
      </c>
      <c r="E40" s="202" t="s">
        <v>135</v>
      </c>
      <c r="F40" s="202" t="s">
        <v>135</v>
      </c>
      <c r="G40" s="196">
        <f t="shared" si="5"/>
        <v>0</v>
      </c>
      <c r="H40" s="196">
        <f t="shared" si="6"/>
        <v>0</v>
      </c>
      <c r="I40" s="147"/>
    </row>
    <row r="41" spans="1:9" s="20" customFormat="1" ht="32.25" customHeight="1">
      <c r="A41" s="145" t="s">
        <v>28</v>
      </c>
      <c r="B41" s="146">
        <v>1046</v>
      </c>
      <c r="C41" s="202" t="s">
        <v>135</v>
      </c>
      <c r="D41" s="202" t="s">
        <v>135</v>
      </c>
      <c r="E41" s="202" t="s">
        <v>135</v>
      </c>
      <c r="F41" s="202" t="s">
        <v>135</v>
      </c>
      <c r="G41" s="196">
        <f t="shared" si="5"/>
        <v>0</v>
      </c>
      <c r="H41" s="196">
        <f t="shared" si="6"/>
        <v>0</v>
      </c>
      <c r="I41" s="147"/>
    </row>
    <row r="42" spans="1:9" s="20" customFormat="1" ht="32.25" customHeight="1">
      <c r="A42" s="145" t="s">
        <v>29</v>
      </c>
      <c r="B42" s="146">
        <v>1047</v>
      </c>
      <c r="C42" s="202" t="s">
        <v>135</v>
      </c>
      <c r="D42" s="202">
        <v>-1.9</v>
      </c>
      <c r="E42" s="270">
        <v>-2</v>
      </c>
      <c r="F42" s="202">
        <v>-1.9</v>
      </c>
      <c r="G42" s="196">
        <f t="shared" si="5"/>
        <v>0.10000000000000009</v>
      </c>
      <c r="H42" s="196">
        <f t="shared" si="6"/>
        <v>95</v>
      </c>
      <c r="I42" s="147"/>
    </row>
    <row r="43" spans="1:9" s="1" customFormat="1" ht="42">
      <c r="A43" s="145" t="s">
        <v>47</v>
      </c>
      <c r="B43" s="146">
        <v>1048</v>
      </c>
      <c r="C43" s="202">
        <v>-0.8</v>
      </c>
      <c r="D43" s="202">
        <v>0</v>
      </c>
      <c r="E43" s="270">
        <v>-2</v>
      </c>
      <c r="F43" s="202">
        <v>0</v>
      </c>
      <c r="G43" s="196">
        <f t="shared" si="5"/>
        <v>2</v>
      </c>
      <c r="H43" s="196">
        <f t="shared" si="6"/>
        <v>0</v>
      </c>
      <c r="I43" s="147"/>
    </row>
    <row r="44" spans="1:9" s="23" customFormat="1" ht="32.25" customHeight="1">
      <c r="A44" s="145" t="s">
        <v>30</v>
      </c>
      <c r="B44" s="146" t="s">
        <v>204</v>
      </c>
      <c r="C44" s="202" t="s">
        <v>135</v>
      </c>
      <c r="D44" s="202" t="s">
        <v>135</v>
      </c>
      <c r="E44" s="202" t="s">
        <v>135</v>
      </c>
      <c r="F44" s="202" t="s">
        <v>135</v>
      </c>
      <c r="G44" s="196">
        <f t="shared" si="5"/>
        <v>0</v>
      </c>
      <c r="H44" s="196">
        <f t="shared" si="6"/>
        <v>0</v>
      </c>
      <c r="I44" s="147"/>
    </row>
    <row r="45" spans="1:9" s="23" customFormat="1" ht="32.25" customHeight="1">
      <c r="A45" s="145" t="s">
        <v>65</v>
      </c>
      <c r="B45" s="146">
        <v>1049</v>
      </c>
      <c r="C45" s="202">
        <v>-26.4</v>
      </c>
      <c r="D45" s="202">
        <f>-'Розшифровка фінрезультати'!E21</f>
        <v>-41.199999999999996</v>
      </c>
      <c r="E45" s="202">
        <v>-13</v>
      </c>
      <c r="F45" s="202">
        <f>-'Розшифровка фінрезультати'!E21</f>
        <v>-41.199999999999996</v>
      </c>
      <c r="G45" s="196">
        <f t="shared" si="5"/>
        <v>-28.199999999999996</v>
      </c>
      <c r="H45" s="196">
        <f t="shared" si="6"/>
        <v>316.92307692307691</v>
      </c>
      <c r="I45" s="147"/>
    </row>
    <row r="46" spans="1:9" s="23" customFormat="1" ht="32.25" customHeight="1">
      <c r="A46" s="250" t="s">
        <v>95</v>
      </c>
      <c r="B46" s="254">
        <v>1060</v>
      </c>
      <c r="C46" s="201">
        <v>0</v>
      </c>
      <c r="D46" s="201">
        <f t="shared" ref="D46:F46" si="9">SUM(D47:D53)</f>
        <v>0</v>
      </c>
      <c r="E46" s="201">
        <f t="shared" si="9"/>
        <v>0</v>
      </c>
      <c r="F46" s="201">
        <f t="shared" si="9"/>
        <v>0</v>
      </c>
      <c r="G46" s="252">
        <f t="shared" si="5"/>
        <v>0</v>
      </c>
      <c r="H46" s="252">
        <f t="shared" si="6"/>
        <v>0</v>
      </c>
      <c r="I46" s="254"/>
    </row>
    <row r="47" spans="1:9" s="23" customFormat="1" ht="32.25" customHeight="1">
      <c r="A47" s="145" t="s">
        <v>81</v>
      </c>
      <c r="B47" s="146">
        <v>1061</v>
      </c>
      <c r="C47" s="202" t="s">
        <v>135</v>
      </c>
      <c r="D47" s="202" t="s">
        <v>135</v>
      </c>
      <c r="E47" s="202" t="s">
        <v>135</v>
      </c>
      <c r="F47" s="202" t="s">
        <v>135</v>
      </c>
      <c r="G47" s="196">
        <f t="shared" si="5"/>
        <v>0</v>
      </c>
      <c r="H47" s="196">
        <f t="shared" si="6"/>
        <v>0</v>
      </c>
      <c r="I47" s="147"/>
    </row>
    <row r="48" spans="1:9" s="23" customFormat="1" ht="32.25" customHeight="1">
      <c r="A48" s="145" t="s">
        <v>82</v>
      </c>
      <c r="B48" s="146">
        <v>1062</v>
      </c>
      <c r="C48" s="202" t="s">
        <v>135</v>
      </c>
      <c r="D48" s="202" t="s">
        <v>135</v>
      </c>
      <c r="E48" s="202" t="s">
        <v>135</v>
      </c>
      <c r="F48" s="202" t="s">
        <v>135</v>
      </c>
      <c r="G48" s="196">
        <f t="shared" si="5"/>
        <v>0</v>
      </c>
      <c r="H48" s="196">
        <f t="shared" si="6"/>
        <v>0</v>
      </c>
      <c r="I48" s="147"/>
    </row>
    <row r="49" spans="1:9" s="23" customFormat="1" ht="32.25" customHeight="1">
      <c r="A49" s="145" t="s">
        <v>19</v>
      </c>
      <c r="B49" s="146">
        <v>1063</v>
      </c>
      <c r="C49" s="202" t="s">
        <v>135</v>
      </c>
      <c r="D49" s="202" t="s">
        <v>135</v>
      </c>
      <c r="E49" s="202" t="s">
        <v>135</v>
      </c>
      <c r="F49" s="202" t="s">
        <v>135</v>
      </c>
      <c r="G49" s="196">
        <f t="shared" si="5"/>
        <v>0</v>
      </c>
      <c r="H49" s="196">
        <f t="shared" si="6"/>
        <v>0</v>
      </c>
      <c r="I49" s="147"/>
    </row>
    <row r="50" spans="1:9" s="23" customFormat="1" ht="32.25" customHeight="1">
      <c r="A50" s="145" t="s">
        <v>20</v>
      </c>
      <c r="B50" s="146">
        <v>1064</v>
      </c>
      <c r="C50" s="202" t="s">
        <v>135</v>
      </c>
      <c r="D50" s="202" t="s">
        <v>135</v>
      </c>
      <c r="E50" s="202" t="s">
        <v>135</v>
      </c>
      <c r="F50" s="202" t="s">
        <v>135</v>
      </c>
      <c r="G50" s="196">
        <f t="shared" si="5"/>
        <v>0</v>
      </c>
      <c r="H50" s="196">
        <f t="shared" si="6"/>
        <v>0</v>
      </c>
      <c r="I50" s="147"/>
    </row>
    <row r="51" spans="1:9" s="23" customFormat="1" ht="32.25" customHeight="1">
      <c r="A51" s="145" t="s">
        <v>38</v>
      </c>
      <c r="B51" s="146">
        <v>1065</v>
      </c>
      <c r="C51" s="202" t="s">
        <v>135</v>
      </c>
      <c r="D51" s="202" t="s">
        <v>135</v>
      </c>
      <c r="E51" s="202" t="s">
        <v>135</v>
      </c>
      <c r="F51" s="202" t="s">
        <v>135</v>
      </c>
      <c r="G51" s="196">
        <f t="shared" si="5"/>
        <v>0</v>
      </c>
      <c r="H51" s="196">
        <f t="shared" si="6"/>
        <v>0</v>
      </c>
      <c r="I51" s="147"/>
    </row>
    <row r="52" spans="1:9" s="23" customFormat="1" ht="32.25" customHeight="1">
      <c r="A52" s="145" t="s">
        <v>50</v>
      </c>
      <c r="B52" s="146">
        <v>1066</v>
      </c>
      <c r="C52" s="202" t="s">
        <v>135</v>
      </c>
      <c r="D52" s="202" t="s">
        <v>135</v>
      </c>
      <c r="E52" s="202" t="s">
        <v>135</v>
      </c>
      <c r="F52" s="202" t="s">
        <v>135</v>
      </c>
      <c r="G52" s="196">
        <f t="shared" si="5"/>
        <v>0</v>
      </c>
      <c r="H52" s="196">
        <f t="shared" si="6"/>
        <v>0</v>
      </c>
      <c r="I52" s="147"/>
    </row>
    <row r="53" spans="1:9" s="23" customFormat="1" ht="32.25" customHeight="1">
      <c r="A53" s="145" t="s">
        <v>253</v>
      </c>
      <c r="B53" s="146">
        <v>1067</v>
      </c>
      <c r="C53" s="202">
        <v>0</v>
      </c>
      <c r="D53" s="202">
        <f>'Розшифровка фінрезультати'!E27</f>
        <v>0</v>
      </c>
      <c r="E53" s="202">
        <f>'Розшифровка фінрезультати'!D27</f>
        <v>0</v>
      </c>
      <c r="F53" s="202">
        <f>'Розшифровка фінрезультати'!E27</f>
        <v>0</v>
      </c>
      <c r="G53" s="196">
        <f t="shared" si="5"/>
        <v>0</v>
      </c>
      <c r="H53" s="196">
        <f t="shared" si="6"/>
        <v>0</v>
      </c>
      <c r="I53" s="147"/>
    </row>
    <row r="54" spans="1:9" s="23" customFormat="1" ht="32.25" customHeight="1">
      <c r="A54" s="255" t="s">
        <v>142</v>
      </c>
      <c r="B54" s="254">
        <v>1070</v>
      </c>
      <c r="C54" s="201">
        <f>SUM(C55:C57)</f>
        <v>1392.5</v>
      </c>
      <c r="D54" s="201">
        <f>SUM(D55:D57)</f>
        <v>1404.18</v>
      </c>
      <c r="E54" s="201">
        <f t="shared" ref="E54:F54" si="10">SUM(E55:E57)</f>
        <v>1525.3</v>
      </c>
      <c r="F54" s="201">
        <f t="shared" si="10"/>
        <v>1404.18</v>
      </c>
      <c r="G54" s="252">
        <f t="shared" si="5"/>
        <v>-121.11999999999989</v>
      </c>
      <c r="H54" s="252">
        <f t="shared" si="6"/>
        <v>92.059267029436839</v>
      </c>
      <c r="I54" s="255"/>
    </row>
    <row r="55" spans="1:9" s="23" customFormat="1" ht="32.25" customHeight="1">
      <c r="A55" s="145" t="s">
        <v>92</v>
      </c>
      <c r="B55" s="146">
        <v>1071</v>
      </c>
      <c r="C55" s="202"/>
      <c r="D55" s="202"/>
      <c r="E55" s="202"/>
      <c r="F55" s="202"/>
      <c r="G55" s="196">
        <f t="shared" si="5"/>
        <v>0</v>
      </c>
      <c r="H55" s="196">
        <f t="shared" si="6"/>
        <v>0</v>
      </c>
      <c r="I55" s="147"/>
    </row>
    <row r="56" spans="1:9" s="23" customFormat="1" ht="32.25" customHeight="1">
      <c r="A56" s="145" t="s">
        <v>151</v>
      </c>
      <c r="B56" s="146">
        <v>1072</v>
      </c>
      <c r="C56" s="202"/>
      <c r="D56" s="202"/>
      <c r="E56" s="202"/>
      <c r="F56" s="202"/>
      <c r="G56" s="196">
        <f t="shared" si="5"/>
        <v>0</v>
      </c>
      <c r="H56" s="196">
        <f t="shared" si="6"/>
        <v>0</v>
      </c>
      <c r="I56" s="147"/>
    </row>
    <row r="57" spans="1:9" s="23" customFormat="1" ht="32.25" customHeight="1">
      <c r="A57" s="145" t="s">
        <v>143</v>
      </c>
      <c r="B57" s="146">
        <v>1073</v>
      </c>
      <c r="C57" s="202">
        <v>1392.5</v>
      </c>
      <c r="D57" s="202">
        <f>'Розшифровка фінрезультати'!E30</f>
        <v>1404.18</v>
      </c>
      <c r="E57" s="202">
        <f>'Розшифровка фінрезультати'!D30</f>
        <v>1525.3</v>
      </c>
      <c r="F57" s="202">
        <f>'Розшифровка фінрезультати'!E30</f>
        <v>1404.18</v>
      </c>
      <c r="G57" s="196">
        <f t="shared" si="5"/>
        <v>-121.11999999999989</v>
      </c>
      <c r="H57" s="196">
        <f t="shared" si="6"/>
        <v>92.059267029436839</v>
      </c>
      <c r="I57" s="147"/>
    </row>
    <row r="58" spans="1:9" s="23" customFormat="1" ht="32.25" customHeight="1">
      <c r="A58" s="255" t="s">
        <v>51</v>
      </c>
      <c r="B58" s="254">
        <v>1080</v>
      </c>
      <c r="C58" s="201">
        <f>SUM(C59:C64)</f>
        <v>-23.599999999999998</v>
      </c>
      <c r="D58" s="201">
        <f t="shared" ref="D58:F58" si="11">SUM(D59:D64)</f>
        <v>-16.8</v>
      </c>
      <c r="E58" s="201">
        <f t="shared" si="11"/>
        <v>-14.4</v>
      </c>
      <c r="F58" s="201">
        <f t="shared" si="11"/>
        <v>-16.8</v>
      </c>
      <c r="G58" s="252">
        <f t="shared" si="5"/>
        <v>-2.4000000000000004</v>
      </c>
      <c r="H58" s="252">
        <f t="shared" si="6"/>
        <v>116.66666666666667</v>
      </c>
      <c r="I58" s="255"/>
    </row>
    <row r="59" spans="1:9" s="23" customFormat="1" ht="32.25" customHeight="1">
      <c r="A59" s="145" t="s">
        <v>92</v>
      </c>
      <c r="B59" s="146">
        <v>1081</v>
      </c>
      <c r="C59" s="202" t="s">
        <v>135</v>
      </c>
      <c r="D59" s="202" t="s">
        <v>135</v>
      </c>
      <c r="E59" s="202" t="s">
        <v>135</v>
      </c>
      <c r="F59" s="202" t="s">
        <v>135</v>
      </c>
      <c r="G59" s="196">
        <f t="shared" si="5"/>
        <v>0</v>
      </c>
      <c r="H59" s="196">
        <f t="shared" si="6"/>
        <v>0</v>
      </c>
      <c r="I59" s="147"/>
    </row>
    <row r="60" spans="1:9" s="23" customFormat="1" ht="32.25" customHeight="1">
      <c r="A60" s="145" t="s">
        <v>170</v>
      </c>
      <c r="B60" s="146">
        <v>1082</v>
      </c>
      <c r="C60" s="202" t="s">
        <v>135</v>
      </c>
      <c r="D60" s="202" t="s">
        <v>135</v>
      </c>
      <c r="E60" s="202" t="s">
        <v>135</v>
      </c>
      <c r="F60" s="202" t="s">
        <v>135</v>
      </c>
      <c r="G60" s="196">
        <f t="shared" si="5"/>
        <v>0</v>
      </c>
      <c r="H60" s="196">
        <f t="shared" si="6"/>
        <v>0</v>
      </c>
      <c r="I60" s="147"/>
    </row>
    <row r="61" spans="1:9" s="23" customFormat="1" ht="32.25" customHeight="1">
      <c r="A61" s="145" t="s">
        <v>45</v>
      </c>
      <c r="B61" s="146">
        <v>1083</v>
      </c>
      <c r="C61" s="202" t="s">
        <v>135</v>
      </c>
      <c r="D61" s="202" t="s">
        <v>135</v>
      </c>
      <c r="E61" s="202" t="s">
        <v>135</v>
      </c>
      <c r="F61" s="202" t="s">
        <v>135</v>
      </c>
      <c r="G61" s="196">
        <f t="shared" si="5"/>
        <v>0</v>
      </c>
      <c r="H61" s="196">
        <f t="shared" si="6"/>
        <v>0</v>
      </c>
      <c r="I61" s="147"/>
    </row>
    <row r="62" spans="1:9" s="23" customFormat="1" ht="32.25" customHeight="1">
      <c r="A62" s="145" t="s">
        <v>31</v>
      </c>
      <c r="B62" s="146">
        <v>1084</v>
      </c>
      <c r="C62" s="202" t="s">
        <v>135</v>
      </c>
      <c r="D62" s="202" t="s">
        <v>135</v>
      </c>
      <c r="E62" s="202" t="s">
        <v>135</v>
      </c>
      <c r="F62" s="202" t="s">
        <v>135</v>
      </c>
      <c r="G62" s="196">
        <f t="shared" si="5"/>
        <v>0</v>
      </c>
      <c r="H62" s="196">
        <f t="shared" si="6"/>
        <v>0</v>
      </c>
      <c r="I62" s="147"/>
    </row>
    <row r="63" spans="1:9" s="23" customFormat="1" ht="32.25" customHeight="1">
      <c r="A63" s="145" t="s">
        <v>37</v>
      </c>
      <c r="B63" s="146">
        <v>1085</v>
      </c>
      <c r="C63" s="202" t="s">
        <v>135</v>
      </c>
      <c r="D63" s="202" t="s">
        <v>135</v>
      </c>
      <c r="E63" s="202" t="s">
        <v>135</v>
      </c>
      <c r="F63" s="202" t="s">
        <v>135</v>
      </c>
      <c r="G63" s="196">
        <f t="shared" si="5"/>
        <v>0</v>
      </c>
      <c r="H63" s="196">
        <f t="shared" si="6"/>
        <v>0</v>
      </c>
      <c r="I63" s="147"/>
    </row>
    <row r="64" spans="1:9" s="23" customFormat="1" ht="32.25" customHeight="1">
      <c r="A64" s="145" t="s">
        <v>104</v>
      </c>
      <c r="B64" s="146">
        <v>1086</v>
      </c>
      <c r="C64" s="202">
        <v>-23.599999999999998</v>
      </c>
      <c r="D64" s="202">
        <f>-'Розшифровка фінрезультати'!E33</f>
        <v>-16.8</v>
      </c>
      <c r="E64" s="202">
        <f>-'Розшифровка фінрезультати'!D33</f>
        <v>-14.4</v>
      </c>
      <c r="F64" s="202">
        <f>-'Розшифровка фінрезультати'!E33</f>
        <v>-16.8</v>
      </c>
      <c r="G64" s="196">
        <f t="shared" si="5"/>
        <v>-2.4000000000000004</v>
      </c>
      <c r="H64" s="196">
        <f t="shared" si="6"/>
        <v>116.66666666666667</v>
      </c>
      <c r="I64" s="147"/>
    </row>
    <row r="65" spans="1:9" s="23" customFormat="1" ht="32.25" customHeight="1">
      <c r="A65" s="255" t="s">
        <v>3</v>
      </c>
      <c r="B65" s="254">
        <v>1100</v>
      </c>
      <c r="C65" s="256">
        <f>SUM(C24,C25,C46,C54,C58)</f>
        <v>-1647.6</v>
      </c>
      <c r="D65" s="256">
        <f>SUM(D24,D25,D46,D54,D58)</f>
        <v>-6535.2199999999993</v>
      </c>
      <c r="E65" s="256">
        <f t="shared" ref="E65" si="12">SUM(E24,E25,E46,E54,E58)</f>
        <v>-6157.0000000000009</v>
      </c>
      <c r="F65" s="256">
        <f>SUM(F24,F25,F46,F54,F58)</f>
        <v>-6535.2199999999993</v>
      </c>
      <c r="G65" s="252">
        <f t="shared" si="5"/>
        <v>-378.21999999999844</v>
      </c>
      <c r="H65" s="252">
        <f t="shared" si="6"/>
        <v>106.14292675004057</v>
      </c>
      <c r="I65" s="255"/>
    </row>
    <row r="66" spans="1:9" s="23" customFormat="1" ht="32.25" customHeight="1">
      <c r="A66" s="145" t="s">
        <v>63</v>
      </c>
      <c r="B66" s="146">
        <v>1110</v>
      </c>
      <c r="C66" s="202"/>
      <c r="D66" s="202"/>
      <c r="E66" s="202"/>
      <c r="F66" s="202"/>
      <c r="G66" s="196">
        <f t="shared" si="5"/>
        <v>0</v>
      </c>
      <c r="H66" s="196">
        <f t="shared" si="6"/>
        <v>0</v>
      </c>
      <c r="I66" s="147"/>
    </row>
    <row r="67" spans="1:9" s="23" customFormat="1" ht="32.25" customHeight="1">
      <c r="A67" s="145" t="s">
        <v>67</v>
      </c>
      <c r="B67" s="146">
        <v>1120</v>
      </c>
      <c r="C67" s="202" t="s">
        <v>135</v>
      </c>
      <c r="D67" s="202" t="s">
        <v>135</v>
      </c>
      <c r="E67" s="202" t="s">
        <v>135</v>
      </c>
      <c r="F67" s="202" t="s">
        <v>135</v>
      </c>
      <c r="G67" s="196">
        <f t="shared" si="5"/>
        <v>0</v>
      </c>
      <c r="H67" s="196">
        <f t="shared" si="6"/>
        <v>0</v>
      </c>
      <c r="I67" s="147"/>
    </row>
    <row r="68" spans="1:9" s="23" customFormat="1" ht="32.25" customHeight="1">
      <c r="A68" s="255" t="s">
        <v>64</v>
      </c>
      <c r="B68" s="254">
        <v>1130</v>
      </c>
      <c r="C68" s="256"/>
      <c r="D68" s="256"/>
      <c r="E68" s="256"/>
      <c r="F68" s="256"/>
      <c r="G68" s="252">
        <f t="shared" si="5"/>
        <v>0</v>
      </c>
      <c r="H68" s="252">
        <f t="shared" si="6"/>
        <v>0</v>
      </c>
      <c r="I68" s="255"/>
    </row>
    <row r="69" spans="1:9" s="23" customFormat="1" ht="32.25" customHeight="1">
      <c r="A69" s="255" t="s">
        <v>66</v>
      </c>
      <c r="B69" s="254">
        <v>1140</v>
      </c>
      <c r="C69" s="201" t="s">
        <v>135</v>
      </c>
      <c r="D69" s="201" t="s">
        <v>135</v>
      </c>
      <c r="E69" s="201" t="s">
        <v>135</v>
      </c>
      <c r="F69" s="201" t="s">
        <v>135</v>
      </c>
      <c r="G69" s="252">
        <f t="shared" si="5"/>
        <v>0</v>
      </c>
      <c r="H69" s="252">
        <f t="shared" si="6"/>
        <v>0</v>
      </c>
      <c r="I69" s="255"/>
    </row>
    <row r="70" spans="1:9" s="23" customFormat="1" ht="32.25" customHeight="1">
      <c r="A70" s="255" t="s">
        <v>144</v>
      </c>
      <c r="B70" s="254">
        <v>1150</v>
      </c>
      <c r="C70" s="271">
        <f>SUM(C71:C72)</f>
        <v>1230.3</v>
      </c>
      <c r="D70" s="271">
        <f t="shared" ref="D70:F70" si="13">SUM(D71:D72)</f>
        <v>6167</v>
      </c>
      <c r="E70" s="271">
        <f t="shared" si="13"/>
        <v>6157</v>
      </c>
      <c r="F70" s="271">
        <f t="shared" si="13"/>
        <v>6167</v>
      </c>
      <c r="G70" s="252">
        <f t="shared" si="5"/>
        <v>10</v>
      </c>
      <c r="H70" s="252">
        <f t="shared" si="6"/>
        <v>100.16241676140977</v>
      </c>
      <c r="I70" s="255"/>
    </row>
    <row r="71" spans="1:9" s="23" customFormat="1" ht="32.25" customHeight="1">
      <c r="A71" s="145" t="s">
        <v>92</v>
      </c>
      <c r="B71" s="146">
        <v>1151</v>
      </c>
      <c r="C71" s="202"/>
      <c r="D71" s="202"/>
      <c r="E71" s="202"/>
      <c r="F71" s="202"/>
      <c r="G71" s="196">
        <f t="shared" si="5"/>
        <v>0</v>
      </c>
      <c r="H71" s="196">
        <f t="shared" si="6"/>
        <v>0</v>
      </c>
      <c r="I71" s="147"/>
    </row>
    <row r="72" spans="1:9" s="23" customFormat="1" ht="32.25" customHeight="1">
      <c r="A72" s="145" t="s">
        <v>145</v>
      </c>
      <c r="B72" s="146">
        <v>1152</v>
      </c>
      <c r="C72" s="202">
        <v>1230.3</v>
      </c>
      <c r="D72" s="202">
        <f>'Розшифровка фінрезультати'!E37</f>
        <v>6167</v>
      </c>
      <c r="E72" s="202">
        <f>'Розшифровка фінрезультати'!D37</f>
        <v>6157</v>
      </c>
      <c r="F72" s="202">
        <f>'Розшифровка фінрезультати'!E37</f>
        <v>6167</v>
      </c>
      <c r="G72" s="196">
        <f t="shared" si="5"/>
        <v>10</v>
      </c>
      <c r="H72" s="196">
        <f t="shared" si="6"/>
        <v>100.16241676140977</v>
      </c>
      <c r="I72" s="147"/>
    </row>
    <row r="73" spans="1:9" s="23" customFormat="1" ht="32.25" customHeight="1">
      <c r="A73" s="255" t="s">
        <v>146</v>
      </c>
      <c r="B73" s="254">
        <v>1160</v>
      </c>
      <c r="C73" s="201">
        <f>SUM(C74:C75)</f>
        <v>0</v>
      </c>
      <c r="D73" s="201">
        <f t="shared" ref="D73:F73" si="14">SUM(D74:D75)</f>
        <v>0</v>
      </c>
      <c r="E73" s="201">
        <f t="shared" si="14"/>
        <v>0</v>
      </c>
      <c r="F73" s="201">
        <f t="shared" si="14"/>
        <v>0</v>
      </c>
      <c r="G73" s="252">
        <f t="shared" si="5"/>
        <v>0</v>
      </c>
      <c r="H73" s="252">
        <f t="shared" si="6"/>
        <v>0</v>
      </c>
      <c r="I73" s="255"/>
    </row>
    <row r="74" spans="1:9" s="20" customFormat="1" ht="32.25" customHeight="1">
      <c r="A74" s="145" t="s">
        <v>92</v>
      </c>
      <c r="B74" s="146">
        <v>1161</v>
      </c>
      <c r="C74" s="202" t="s">
        <v>135</v>
      </c>
      <c r="D74" s="202" t="s">
        <v>135</v>
      </c>
      <c r="E74" s="202" t="s">
        <v>135</v>
      </c>
      <c r="F74" s="202" t="s">
        <v>135</v>
      </c>
      <c r="G74" s="196">
        <f t="shared" si="5"/>
        <v>0</v>
      </c>
      <c r="H74" s="196">
        <f t="shared" si="6"/>
        <v>0</v>
      </c>
      <c r="I74" s="147"/>
    </row>
    <row r="75" spans="1:9" s="20" customFormat="1" ht="32.25" customHeight="1">
      <c r="A75" s="145" t="s">
        <v>71</v>
      </c>
      <c r="B75" s="146">
        <v>1162</v>
      </c>
      <c r="C75" s="202">
        <f>'Розшифровка фінрезультати'!C40</f>
        <v>0</v>
      </c>
      <c r="D75" s="202">
        <f>'Розшифровка фінрезультати'!E40</f>
        <v>0</v>
      </c>
      <c r="E75" s="202">
        <f>'Розшифровка фінрезультати'!D40</f>
        <v>0</v>
      </c>
      <c r="F75" s="202">
        <f>'Розшифровка фінрезультати'!E40</f>
        <v>0</v>
      </c>
      <c r="G75" s="196">
        <f t="shared" si="5"/>
        <v>0</v>
      </c>
      <c r="H75" s="196">
        <f t="shared" si="6"/>
        <v>0</v>
      </c>
      <c r="I75" s="147"/>
    </row>
    <row r="76" spans="1:9" s="23" customFormat="1" ht="32.25" customHeight="1">
      <c r="A76" s="250" t="s">
        <v>57</v>
      </c>
      <c r="B76" s="251">
        <v>1170</v>
      </c>
      <c r="C76" s="201">
        <f>SUM(C65,C66,C67,C68,C69,C70,C73)</f>
        <v>-417.29999999999995</v>
      </c>
      <c r="D76" s="201">
        <f t="shared" ref="D76:E76" si="15">SUM(D65,D66,D67,D68,D69,D70,D73)</f>
        <v>-368.21999999999935</v>
      </c>
      <c r="E76" s="201">
        <f t="shared" si="15"/>
        <v>-9.0949470177292824E-13</v>
      </c>
      <c r="F76" s="201">
        <f>SUM(F65,F66,F67,F68,F69,F70,F73)</f>
        <v>-368.21999999999935</v>
      </c>
      <c r="G76" s="252">
        <f t="shared" si="5"/>
        <v>-368.21999999999844</v>
      </c>
      <c r="H76" s="252">
        <v>0</v>
      </c>
      <c r="I76" s="253"/>
    </row>
    <row r="77" spans="1:9" s="23" customFormat="1" ht="32.25" customHeight="1">
      <c r="A77" s="145" t="s">
        <v>137</v>
      </c>
      <c r="B77" s="146">
        <v>1180</v>
      </c>
      <c r="C77" s="202" t="s">
        <v>135</v>
      </c>
      <c r="D77" s="202" t="s">
        <v>135</v>
      </c>
      <c r="E77" s="202" t="s">
        <v>135</v>
      </c>
      <c r="F77" s="202" t="s">
        <v>135</v>
      </c>
      <c r="G77" s="196">
        <f t="shared" si="5"/>
        <v>0</v>
      </c>
      <c r="H77" s="196">
        <f t="shared" si="6"/>
        <v>0</v>
      </c>
      <c r="I77" s="147"/>
    </row>
    <row r="78" spans="1:9" s="23" customFormat="1" ht="32.25" customHeight="1">
      <c r="A78" s="145" t="s">
        <v>138</v>
      </c>
      <c r="B78" s="146">
        <v>1181</v>
      </c>
      <c r="C78" s="202"/>
      <c r="D78" s="202"/>
      <c r="E78" s="202"/>
      <c r="F78" s="202"/>
      <c r="G78" s="196">
        <f t="shared" si="5"/>
        <v>0</v>
      </c>
      <c r="H78" s="196">
        <f t="shared" si="6"/>
        <v>0</v>
      </c>
      <c r="I78" s="147"/>
    </row>
    <row r="79" spans="1:9" s="23" customFormat="1" ht="32.25" customHeight="1">
      <c r="A79" s="145" t="s">
        <v>139</v>
      </c>
      <c r="B79" s="146">
        <v>1190</v>
      </c>
      <c r="C79" s="202"/>
      <c r="D79" s="202"/>
      <c r="E79" s="202"/>
      <c r="F79" s="202"/>
      <c r="G79" s="196">
        <f t="shared" si="5"/>
        <v>0</v>
      </c>
      <c r="H79" s="196">
        <f t="shared" si="6"/>
        <v>0</v>
      </c>
      <c r="I79" s="147"/>
    </row>
    <row r="80" spans="1:9" s="23" customFormat="1" ht="32.25" customHeight="1">
      <c r="A80" s="145" t="s">
        <v>140</v>
      </c>
      <c r="B80" s="146">
        <v>1191</v>
      </c>
      <c r="C80" s="202" t="s">
        <v>135</v>
      </c>
      <c r="D80" s="202" t="s">
        <v>135</v>
      </c>
      <c r="E80" s="202" t="s">
        <v>135</v>
      </c>
      <c r="F80" s="202" t="s">
        <v>135</v>
      </c>
      <c r="G80" s="196">
        <f t="shared" si="5"/>
        <v>0</v>
      </c>
      <c r="H80" s="196">
        <f t="shared" si="6"/>
        <v>0</v>
      </c>
      <c r="I80" s="147"/>
    </row>
    <row r="81" spans="1:9" s="23" customFormat="1" ht="32.25" customHeight="1">
      <c r="A81" s="255" t="s">
        <v>150</v>
      </c>
      <c r="B81" s="254">
        <v>1200</v>
      </c>
      <c r="C81" s="256">
        <f>SUM(C76,C77,C78,C79,C80)</f>
        <v>-417.29999999999995</v>
      </c>
      <c r="D81" s="256">
        <f>SUM(D76,D77,D78,D79,D80)</f>
        <v>-368.21999999999935</v>
      </c>
      <c r="E81" s="256">
        <f t="shared" ref="E81" si="16">SUM(E76,E77,E78,E79,E80)</f>
        <v>-9.0949470177292824E-13</v>
      </c>
      <c r="F81" s="256">
        <f>SUM(F76,F77,F78,F79,F80)</f>
        <v>-368.21999999999935</v>
      </c>
      <c r="G81" s="252">
        <f t="shared" si="5"/>
        <v>-368.21999999999844</v>
      </c>
      <c r="H81" s="252">
        <v>0</v>
      </c>
      <c r="I81" s="255"/>
    </row>
    <row r="82" spans="1:9" s="23" customFormat="1" ht="32.25" customHeight="1">
      <c r="A82" s="145" t="s">
        <v>10</v>
      </c>
      <c r="B82" s="146">
        <v>1201</v>
      </c>
      <c r="C82" s="202" t="str">
        <f>IF(C81&gt;=0,C81,"")</f>
        <v/>
      </c>
      <c r="D82" s="202" t="str">
        <f t="shared" ref="D82:F82" si="17">IF(D81&gt;=0,D81,"")</f>
        <v/>
      </c>
      <c r="E82" s="202" t="str">
        <f t="shared" si="17"/>
        <v/>
      </c>
      <c r="F82" s="202" t="str">
        <f t="shared" si="17"/>
        <v/>
      </c>
      <c r="G82" s="196">
        <f>IF(F82="",0,F82)-IF(E82="",0,E82)</f>
        <v>0</v>
      </c>
      <c r="H82" s="196">
        <f>IF(IF(E82="",0,E82)=0,0,IF(F82="",0,F82)/IF(E82="",0,E82))*100</f>
        <v>0</v>
      </c>
      <c r="I82" s="147"/>
    </row>
    <row r="83" spans="1:9" s="23" customFormat="1" ht="32.25" customHeight="1">
      <c r="A83" s="145" t="s">
        <v>11</v>
      </c>
      <c r="B83" s="146">
        <v>1202</v>
      </c>
      <c r="C83" s="202">
        <v>-417.29999999999995</v>
      </c>
      <c r="D83" s="202">
        <f>IF(D81&lt;0,D81,"")</f>
        <v>-368.21999999999935</v>
      </c>
      <c r="E83" s="202">
        <f>IF(E81&lt;0,E81,"")</f>
        <v>-9.0949470177292824E-13</v>
      </c>
      <c r="F83" s="202">
        <f>IF(F81&lt;0,F81,"")</f>
        <v>-368.21999999999935</v>
      </c>
      <c r="G83" s="196">
        <f>IF(F83="",0,F83)-IF(E83="",0,E83)</f>
        <v>-368.21999999999844</v>
      </c>
      <c r="H83" s="196">
        <v>0</v>
      </c>
      <c r="I83" s="147"/>
    </row>
    <row r="84" spans="1:9" s="23" customFormat="1" ht="32.25" customHeight="1">
      <c r="A84" s="255" t="s">
        <v>363</v>
      </c>
      <c r="B84" s="254">
        <v>1210</v>
      </c>
      <c r="C84" s="201">
        <f>SUM(C14,C54,C66,C68,C70,C78,C79)</f>
        <v>4223</v>
      </c>
      <c r="D84" s="201">
        <f>SUM(D14,D54,D66,D68,D70,D78,D79)</f>
        <v>9299.2799999999988</v>
      </c>
      <c r="E84" s="201">
        <f t="shared" ref="E84" si="18">SUM(E14,E54,E66,E68,E70,E78,E79)</f>
        <v>9908.2999999999993</v>
      </c>
      <c r="F84" s="201">
        <f>SUM(F14,F54,F66,F68,F70,F78,F79)</f>
        <v>9299.2799999999988</v>
      </c>
      <c r="G84" s="252">
        <f t="shared" ref="G84:G101" si="19">IF(F84="(    )",0,F84)-IF(E84="(    )",0,E84)</f>
        <v>-609.02000000000044</v>
      </c>
      <c r="H84" s="252">
        <f t="shared" ref="H84:H101" si="20">IF(IF(E84="(    )",0,E84)=0,0,IF(F84="(    )",0,F84)/IF(E84="(    )",0,E84))*100</f>
        <v>93.853436008195146</v>
      </c>
      <c r="I84" s="255"/>
    </row>
    <row r="85" spans="1:9" s="23" customFormat="1" ht="32.25" customHeight="1">
      <c r="A85" s="255" t="s">
        <v>69</v>
      </c>
      <c r="B85" s="254">
        <v>1220</v>
      </c>
      <c r="C85" s="256">
        <f>SUM(C15,C25,C46,C58,C67,C69,C73,C77,C80)</f>
        <v>-4640.3</v>
      </c>
      <c r="D85" s="256">
        <f>SUM(D15,D25,D46,D58,D67,D69,D73,D77,D80)</f>
        <v>-9667.5</v>
      </c>
      <c r="E85" s="256">
        <f t="shared" ref="E85:F85" si="21">SUM(E15,E25,E46,E58,E67,E69,E73,E77,E80)</f>
        <v>-9908.3000000000011</v>
      </c>
      <c r="F85" s="256">
        <f t="shared" si="21"/>
        <v>-9667.5</v>
      </c>
      <c r="G85" s="252">
        <f t="shared" si="19"/>
        <v>240.80000000000109</v>
      </c>
      <c r="H85" s="252">
        <f t="shared" si="20"/>
        <v>97.569714279947107</v>
      </c>
      <c r="I85" s="255"/>
    </row>
    <row r="86" spans="1:9" s="23" customFormat="1" ht="32.25" customHeight="1">
      <c r="A86" s="145" t="s">
        <v>105</v>
      </c>
      <c r="B86" s="146">
        <v>1230</v>
      </c>
      <c r="C86" s="202"/>
      <c r="D86" s="202"/>
      <c r="E86" s="202"/>
      <c r="F86" s="202"/>
      <c r="G86" s="196">
        <f t="shared" si="19"/>
        <v>0</v>
      </c>
      <c r="H86" s="196">
        <f t="shared" si="20"/>
        <v>0</v>
      </c>
      <c r="I86" s="147"/>
    </row>
    <row r="87" spans="1:9" s="23" customFormat="1" ht="32.25" customHeight="1">
      <c r="A87" s="324" t="s">
        <v>79</v>
      </c>
      <c r="B87" s="325"/>
      <c r="C87" s="325"/>
      <c r="D87" s="325"/>
      <c r="E87" s="325"/>
      <c r="F87" s="325"/>
      <c r="G87" s="325"/>
      <c r="H87" s="325"/>
      <c r="I87" s="326"/>
    </row>
    <row r="88" spans="1:9" s="23" customFormat="1" ht="32.25" customHeight="1">
      <c r="A88" s="145" t="s">
        <v>111</v>
      </c>
      <c r="B88" s="146">
        <v>1300</v>
      </c>
      <c r="C88" s="202">
        <f t="shared" ref="C88" si="22">C65</f>
        <v>-1647.6</v>
      </c>
      <c r="D88" s="202">
        <f>D65</f>
        <v>-6535.2199999999993</v>
      </c>
      <c r="E88" s="202">
        <f t="shared" ref="E88" si="23">E65</f>
        <v>-6157.0000000000009</v>
      </c>
      <c r="F88" s="202">
        <f>F65</f>
        <v>-6535.2199999999993</v>
      </c>
      <c r="G88" s="196">
        <f t="shared" si="19"/>
        <v>-378.21999999999844</v>
      </c>
      <c r="H88" s="196">
        <f>IF(IF(E88="(    )",0,E88)=0,0,IF(F88="(    )",0,F88)/IF(E88="(    )",0,E88))*100</f>
        <v>106.14292675004057</v>
      </c>
      <c r="I88" s="147"/>
    </row>
    <row r="89" spans="1:9" s="23" customFormat="1" ht="32.25" customHeight="1">
      <c r="A89" s="145" t="s">
        <v>152</v>
      </c>
      <c r="B89" s="146">
        <v>1301</v>
      </c>
      <c r="C89" s="202">
        <f t="shared" ref="C89" si="24">C99</f>
        <v>1365.1</v>
      </c>
      <c r="D89" s="202">
        <f>D99</f>
        <v>6385.7000000000007</v>
      </c>
      <c r="E89" s="202">
        <f>E99</f>
        <v>6268.6</v>
      </c>
      <c r="F89" s="202">
        <f>F99</f>
        <v>6385.7000000000007</v>
      </c>
      <c r="G89" s="196">
        <f t="shared" si="19"/>
        <v>117.10000000000036</v>
      </c>
      <c r="H89" s="196">
        <f>IF(IF(E89="(    )",0,E89)=0,0,IF(F89="(    )",0,F89)/IF(E89="(    )",0,E89))*100</f>
        <v>101.86804071084454</v>
      </c>
      <c r="I89" s="147"/>
    </row>
    <row r="90" spans="1:9" s="23" customFormat="1" ht="32.25" customHeight="1">
      <c r="A90" s="145" t="s">
        <v>153</v>
      </c>
      <c r="B90" s="146">
        <v>1302</v>
      </c>
      <c r="C90" s="196">
        <f t="shared" ref="C90:D90" si="25">-C55</f>
        <v>0</v>
      </c>
      <c r="D90" s="196">
        <f t="shared" si="25"/>
        <v>0</v>
      </c>
      <c r="E90" s="196">
        <f t="shared" ref="E90" si="26">-E55</f>
        <v>0</v>
      </c>
      <c r="F90" s="196">
        <f t="shared" ref="F90" si="27">-F55</f>
        <v>0</v>
      </c>
      <c r="G90" s="196">
        <f t="shared" si="19"/>
        <v>0</v>
      </c>
      <c r="H90" s="196">
        <f t="shared" si="20"/>
        <v>0</v>
      </c>
      <c r="I90" s="147"/>
    </row>
    <row r="91" spans="1:9" s="23" customFormat="1" ht="32.25" customHeight="1">
      <c r="A91" s="145" t="s">
        <v>154</v>
      </c>
      <c r="B91" s="146">
        <v>1303</v>
      </c>
      <c r="C91" s="196">
        <f t="shared" ref="C91:D91" si="28">-IF(C59="(    )",0,C59)</f>
        <v>0</v>
      </c>
      <c r="D91" s="196">
        <f t="shared" si="28"/>
        <v>0</v>
      </c>
      <c r="E91" s="196">
        <f t="shared" ref="E91" si="29">-IF(E59="(    )",0,E59)</f>
        <v>0</v>
      </c>
      <c r="F91" s="196">
        <f t="shared" ref="F91" si="30">-IF(F59="(    )",0,F59)</f>
        <v>0</v>
      </c>
      <c r="G91" s="196">
        <f t="shared" si="19"/>
        <v>0</v>
      </c>
      <c r="H91" s="196">
        <f t="shared" si="20"/>
        <v>0</v>
      </c>
      <c r="I91" s="147"/>
    </row>
    <row r="92" spans="1:9" s="23" customFormat="1" ht="32.25" customHeight="1">
      <c r="A92" s="145" t="s">
        <v>155</v>
      </c>
      <c r="B92" s="146">
        <v>1304</v>
      </c>
      <c r="C92" s="196">
        <f t="shared" ref="C92:D92" si="31">-C56</f>
        <v>0</v>
      </c>
      <c r="D92" s="196">
        <f t="shared" si="31"/>
        <v>0</v>
      </c>
      <c r="E92" s="196">
        <f t="shared" ref="E92" si="32">-E56</f>
        <v>0</v>
      </c>
      <c r="F92" s="196">
        <f t="shared" ref="F92" si="33">-F56</f>
        <v>0</v>
      </c>
      <c r="G92" s="196">
        <f t="shared" si="19"/>
        <v>0</v>
      </c>
      <c r="H92" s="196">
        <f t="shared" si="20"/>
        <v>0</v>
      </c>
      <c r="I92" s="147"/>
    </row>
    <row r="93" spans="1:9" s="23" customFormat="1" ht="32.25" customHeight="1">
      <c r="A93" s="145" t="s">
        <v>156</v>
      </c>
      <c r="B93" s="146">
        <v>1305</v>
      </c>
      <c r="C93" s="202">
        <f t="shared" ref="C93:D93" si="34">-IF(C60="(    )",0,C60)</f>
        <v>0</v>
      </c>
      <c r="D93" s="202">
        <f t="shared" si="34"/>
        <v>0</v>
      </c>
      <c r="E93" s="202">
        <f t="shared" ref="E93" si="35">-IF(E60="(    )",0,E60)</f>
        <v>0</v>
      </c>
      <c r="F93" s="202">
        <f t="shared" ref="F93" si="36">-IF(F60="(    )",0,F60)</f>
        <v>0</v>
      </c>
      <c r="G93" s="196">
        <f t="shared" ref="G93:G94" si="37">IF(F93="(    )",0,F93)-IF(E93="(    )",0,E93)</f>
        <v>0</v>
      </c>
      <c r="H93" s="196">
        <f t="shared" ref="H93" si="38">IF(IF(E93="(    )",0,E93)=0,0,IF(F93="(    )",0,F93)/IF(E93="(    )",0,E93))*100</f>
        <v>0</v>
      </c>
      <c r="I93" s="147"/>
    </row>
    <row r="94" spans="1:9" s="23" customFormat="1" ht="32.25" customHeight="1">
      <c r="A94" s="255" t="s">
        <v>76</v>
      </c>
      <c r="B94" s="254">
        <v>1310</v>
      </c>
      <c r="C94" s="272">
        <f>SUM(C88:C93)</f>
        <v>-282.5</v>
      </c>
      <c r="D94" s="272">
        <f>SUM(D88:D93)</f>
        <v>-149.51999999999862</v>
      </c>
      <c r="E94" s="272">
        <f t="shared" ref="E94" si="39">SUM(E88:E93)</f>
        <v>111.59999999999945</v>
      </c>
      <c r="F94" s="272">
        <f>SUM(F88:F93)</f>
        <v>-149.51999999999862</v>
      </c>
      <c r="G94" s="252">
        <f t="shared" si="37"/>
        <v>-261.11999999999807</v>
      </c>
      <c r="H94" s="252">
        <f>IF(IF(E94="(    )",0,E94)=0,0,IF(F94="(    )",0,F94)/IF(E94="(    )",0,E94))*100</f>
        <v>-133.97849462365531</v>
      </c>
      <c r="I94" s="255"/>
    </row>
    <row r="95" spans="1:9" s="23" customFormat="1" ht="32.25" customHeight="1">
      <c r="A95" s="250" t="s">
        <v>96</v>
      </c>
      <c r="B95" s="251"/>
      <c r="C95" s="201"/>
      <c r="D95" s="201"/>
      <c r="E95" s="201"/>
      <c r="F95" s="201"/>
      <c r="G95" s="252"/>
      <c r="H95" s="252"/>
      <c r="I95" s="253"/>
    </row>
    <row r="96" spans="1:9" s="23" customFormat="1" ht="32.25" customHeight="1">
      <c r="A96" s="145" t="s">
        <v>249</v>
      </c>
      <c r="B96" s="146">
        <v>1400</v>
      </c>
      <c r="C96" s="202">
        <v>1327.7</v>
      </c>
      <c r="D96" s="202">
        <f>-D16-D17-D18-D26+'Розшифровка фінрезультати'!E7+'Розшифровка фінрезультати'!E22+'Розшифровка фінрезультати'!E24</f>
        <v>1387.9000000000003</v>
      </c>
      <c r="E96" s="202">
        <v>1682.3</v>
      </c>
      <c r="F96" s="202">
        <f>D96</f>
        <v>1387.9000000000003</v>
      </c>
      <c r="G96" s="196">
        <f t="shared" si="19"/>
        <v>-294.39999999999964</v>
      </c>
      <c r="H96" s="196">
        <f t="shared" si="20"/>
        <v>82.500148606075044</v>
      </c>
      <c r="I96" s="147"/>
    </row>
    <row r="97" spans="1:9" s="23" customFormat="1" ht="32.25" customHeight="1">
      <c r="A97" s="145" t="s">
        <v>4</v>
      </c>
      <c r="B97" s="146">
        <v>1410</v>
      </c>
      <c r="C97" s="202">
        <v>1306.7</v>
      </c>
      <c r="D97" s="202">
        <f>-(D19+D31)+'Розшифровка фінрезультати'!E34</f>
        <v>1424.7000000000003</v>
      </c>
      <c r="E97" s="202">
        <v>1412.3</v>
      </c>
      <c r="F97" s="202">
        <f>D97</f>
        <v>1424.7000000000003</v>
      </c>
      <c r="G97" s="196">
        <f t="shared" si="19"/>
        <v>12.400000000000318</v>
      </c>
      <c r="H97" s="196">
        <f t="shared" si="20"/>
        <v>100.87800042483894</v>
      </c>
      <c r="I97" s="147"/>
    </row>
    <row r="98" spans="1:9" s="23" customFormat="1" ht="32.25" customHeight="1">
      <c r="A98" s="145" t="s">
        <v>5</v>
      </c>
      <c r="B98" s="146">
        <v>1420</v>
      </c>
      <c r="C98" s="202">
        <v>267.3</v>
      </c>
      <c r="D98" s="202">
        <f>-(D20+D32)+'Розшифровка фінрезультати'!E35</f>
        <v>289.5</v>
      </c>
      <c r="E98" s="202">
        <f>-(E20+E32)+'Розшифровка фінрезультати'!D35</f>
        <v>310.39999999999998</v>
      </c>
      <c r="F98" s="202">
        <f>D98</f>
        <v>289.5</v>
      </c>
      <c r="G98" s="196">
        <f t="shared" si="19"/>
        <v>-20.899999999999977</v>
      </c>
      <c r="H98" s="196">
        <f t="shared" si="20"/>
        <v>93.266752577319593</v>
      </c>
      <c r="I98" s="147"/>
    </row>
    <row r="99" spans="1:9" s="23" customFormat="1" ht="32.25" customHeight="1">
      <c r="A99" s="145" t="s">
        <v>6</v>
      </c>
      <c r="B99" s="146">
        <v>1430</v>
      </c>
      <c r="C99" s="202">
        <f>-(C22+C33)</f>
        <v>1365.1</v>
      </c>
      <c r="D99" s="202">
        <f>-(D22+D33)</f>
        <v>6385.7000000000007</v>
      </c>
      <c r="E99" s="202">
        <v>6268.6</v>
      </c>
      <c r="F99" s="202">
        <f>D99</f>
        <v>6385.7000000000007</v>
      </c>
      <c r="G99" s="196">
        <f t="shared" si="19"/>
        <v>117.10000000000036</v>
      </c>
      <c r="H99" s="196">
        <f>IF(IF(E99="(    )",0,E99)=0,0,IF(F99="(    )",0,F99)/IF(E99="(    )",0,E99))*100</f>
        <v>101.86804071084454</v>
      </c>
      <c r="I99" s="147"/>
    </row>
    <row r="100" spans="1:9" s="23" customFormat="1" ht="32.25" customHeight="1">
      <c r="A100" s="145" t="s">
        <v>13</v>
      </c>
      <c r="B100" s="146">
        <v>1440</v>
      </c>
      <c r="C100" s="202">
        <f>-C85-C96-C97-C98-C99</f>
        <v>373.50000000000045</v>
      </c>
      <c r="D100" s="202">
        <f>-D85-D96-D97-D98-D99</f>
        <v>179.69999999999891</v>
      </c>
      <c r="E100" s="202">
        <v>234.7</v>
      </c>
      <c r="F100" s="202">
        <f>D100</f>
        <v>179.69999999999891</v>
      </c>
      <c r="G100" s="196">
        <f>IF(F100="(    )",0,F100)-IF(E100="(    )",0,E100)</f>
        <v>-55.00000000000108</v>
      </c>
      <c r="H100" s="196">
        <f>IF(IF(E100="(    )",0,E100)=0,0,IF(F100="(    )",0,F100)/IF(E100="(    )",0,E100))*100</f>
        <v>76.565828717511252</v>
      </c>
      <c r="I100" s="147"/>
    </row>
    <row r="101" spans="1:9" s="23" customFormat="1" ht="32.25" customHeight="1">
      <c r="A101" s="255" t="s">
        <v>34</v>
      </c>
      <c r="B101" s="254">
        <v>1450</v>
      </c>
      <c r="C101" s="256">
        <f>SUM(C96,C97:C100)</f>
        <v>4640.3000000000011</v>
      </c>
      <c r="D101" s="256">
        <f>SUM(D96,D97:D100)</f>
        <v>9667.5</v>
      </c>
      <c r="E101" s="256">
        <f>SUM(E96,E97:E100)</f>
        <v>9908.3000000000011</v>
      </c>
      <c r="F101" s="256">
        <f>SUM(F96,F97:F100)</f>
        <v>9667.5</v>
      </c>
      <c r="G101" s="252">
        <f t="shared" si="19"/>
        <v>-240.80000000000109</v>
      </c>
      <c r="H101" s="252">
        <f t="shared" si="20"/>
        <v>97.569714279947107</v>
      </c>
      <c r="I101" s="255"/>
    </row>
    <row r="102" spans="1:9" s="3" customFormat="1" ht="20.399999999999999">
      <c r="A102" s="31"/>
      <c r="B102" s="32"/>
      <c r="C102" s="32"/>
      <c r="D102" s="32"/>
      <c r="E102" s="32"/>
      <c r="F102" s="32"/>
      <c r="G102" s="32"/>
      <c r="H102" s="32"/>
      <c r="I102" s="32"/>
    </row>
    <row r="103" spans="1:9" s="114" customFormat="1" ht="60.75" customHeight="1">
      <c r="A103" s="110" t="s">
        <v>242</v>
      </c>
      <c r="B103" s="111"/>
      <c r="C103" s="318" t="s">
        <v>245</v>
      </c>
      <c r="D103" s="318"/>
      <c r="E103" s="112"/>
      <c r="F103" s="319" t="s">
        <v>267</v>
      </c>
      <c r="G103" s="319"/>
      <c r="H103" s="319"/>
      <c r="I103" s="113"/>
    </row>
    <row r="104" spans="1:9" s="115" customFormat="1">
      <c r="A104" s="106" t="s">
        <v>205</v>
      </c>
      <c r="B104" s="107"/>
      <c r="C104" s="316" t="s">
        <v>49</v>
      </c>
      <c r="D104" s="316"/>
      <c r="E104" s="107"/>
      <c r="F104" s="317" t="s">
        <v>130</v>
      </c>
      <c r="G104" s="317"/>
      <c r="H104" s="317"/>
      <c r="I104" s="109"/>
    </row>
    <row r="105" spans="1:9">
      <c r="A105" s="8"/>
      <c r="B105" s="93"/>
      <c r="C105" s="93"/>
      <c r="D105" s="93"/>
      <c r="E105" s="93"/>
      <c r="F105" s="93"/>
      <c r="G105" s="93"/>
      <c r="H105" s="93"/>
      <c r="I105" s="93"/>
    </row>
    <row r="106" spans="1:9">
      <c r="A106" s="8"/>
      <c r="B106" s="9"/>
      <c r="C106" s="9"/>
      <c r="D106" s="9"/>
      <c r="E106" s="9"/>
      <c r="F106" s="9"/>
      <c r="G106" s="9"/>
      <c r="H106" s="9"/>
      <c r="I106" s="9"/>
    </row>
    <row r="107" spans="1:9">
      <c r="A107" s="8"/>
      <c r="B107" s="9"/>
      <c r="C107" s="9"/>
      <c r="D107" s="9"/>
      <c r="E107" s="9"/>
      <c r="F107" s="9"/>
      <c r="G107" s="9"/>
      <c r="H107" s="9"/>
      <c r="I107" s="9"/>
    </row>
    <row r="108" spans="1:9">
      <c r="A108" s="8"/>
      <c r="B108" s="9"/>
      <c r="C108" s="9"/>
      <c r="D108" s="9"/>
      <c r="E108" s="9"/>
      <c r="F108" s="9"/>
      <c r="G108" s="9"/>
      <c r="H108" s="9"/>
      <c r="I108" s="9"/>
    </row>
    <row r="109" spans="1:9">
      <c r="A109" s="8"/>
      <c r="B109" s="9"/>
      <c r="C109" s="9"/>
      <c r="D109" s="9"/>
      <c r="E109" s="9"/>
      <c r="F109" s="9"/>
      <c r="G109" s="9"/>
      <c r="H109" s="9"/>
      <c r="I109" s="9"/>
    </row>
    <row r="110" spans="1:9">
      <c r="A110" s="8"/>
      <c r="B110" s="9"/>
      <c r="C110" s="9"/>
      <c r="D110" s="9"/>
      <c r="E110" s="9"/>
      <c r="F110" s="9"/>
      <c r="G110" s="9"/>
      <c r="H110" s="9"/>
      <c r="I110" s="9"/>
    </row>
    <row r="111" spans="1:9">
      <c r="A111" s="8"/>
      <c r="B111" s="9"/>
      <c r="C111" s="9"/>
      <c r="D111" s="9"/>
      <c r="E111" s="9"/>
      <c r="F111" s="9"/>
      <c r="G111" s="9"/>
      <c r="H111" s="9"/>
      <c r="I111" s="9"/>
    </row>
    <row r="112" spans="1:9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</sheetData>
  <mergeCells count="15">
    <mergeCell ref="A1:I1"/>
    <mergeCell ref="A2:I2"/>
    <mergeCell ref="A3:I3"/>
    <mergeCell ref="A4:I4"/>
    <mergeCell ref="C104:D104"/>
    <mergeCell ref="F104:H104"/>
    <mergeCell ref="C103:D103"/>
    <mergeCell ref="F103:H103"/>
    <mergeCell ref="A8:I8"/>
    <mergeCell ref="C10:D10"/>
    <mergeCell ref="E10:I10"/>
    <mergeCell ref="B10:B11"/>
    <mergeCell ref="A10:A11"/>
    <mergeCell ref="A13:I13"/>
    <mergeCell ref="A87:I87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8" fitToHeight="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40"/>
  <sheetViews>
    <sheetView zoomScaleNormal="100" zoomScaleSheetLayoutView="80" workbookViewId="0">
      <selection activeCell="J7" sqref="J7"/>
    </sheetView>
  </sheetViews>
  <sheetFormatPr defaultColWidth="9.109375" defaultRowHeight="18"/>
  <cols>
    <col min="1" max="1" width="62.44140625" style="2" customWidth="1"/>
    <col min="2" max="2" width="12.5546875" style="44" customWidth="1"/>
    <col min="3" max="3" width="14.88671875" style="56" customWidth="1"/>
    <col min="4" max="4" width="16.109375" style="44" customWidth="1"/>
    <col min="5" max="5" width="16.6640625" style="44" customWidth="1"/>
    <col min="6" max="6" width="15" style="44" customWidth="1"/>
    <col min="7" max="7" width="15.5546875" style="44" customWidth="1"/>
    <col min="8" max="16384" width="9.109375" style="2"/>
  </cols>
  <sheetData>
    <row r="2" spans="1:8" ht="33.75" customHeight="1">
      <c r="A2" s="348" t="s">
        <v>237</v>
      </c>
      <c r="B2" s="348"/>
      <c r="C2" s="348"/>
      <c r="D2" s="348"/>
      <c r="E2" s="348"/>
      <c r="F2" s="348"/>
      <c r="G2" s="348"/>
    </row>
    <row r="3" spans="1:8" ht="28.5" customHeight="1">
      <c r="A3" s="45"/>
      <c r="B3" s="7"/>
      <c r="C3" s="7"/>
      <c r="D3" s="45"/>
      <c r="E3" s="45"/>
      <c r="F3" s="45"/>
      <c r="G3" s="143" t="s">
        <v>261</v>
      </c>
    </row>
    <row r="4" spans="1:8" ht="60" customHeight="1">
      <c r="A4" s="73" t="s">
        <v>112</v>
      </c>
      <c r="B4" s="62" t="s">
        <v>7</v>
      </c>
      <c r="C4" s="191" t="s">
        <v>327</v>
      </c>
      <c r="D4" s="191" t="s">
        <v>328</v>
      </c>
      <c r="E4" s="191" t="s">
        <v>329</v>
      </c>
      <c r="F4" s="62" t="s">
        <v>246</v>
      </c>
      <c r="G4" s="188" t="s">
        <v>259</v>
      </c>
    </row>
    <row r="5" spans="1:8" ht="23.25" customHeight="1">
      <c r="A5" s="73">
        <v>1</v>
      </c>
      <c r="B5" s="62">
        <v>2</v>
      </c>
      <c r="C5" s="62">
        <v>3</v>
      </c>
      <c r="D5" s="62">
        <v>4</v>
      </c>
      <c r="E5" s="62">
        <v>5</v>
      </c>
      <c r="F5" s="62">
        <v>6</v>
      </c>
      <c r="G5" s="62">
        <v>7</v>
      </c>
    </row>
    <row r="6" spans="1:8" s="23" customFormat="1" ht="44.25" customHeight="1">
      <c r="A6" s="150" t="s">
        <v>222</v>
      </c>
      <c r="B6" s="186">
        <v>6000</v>
      </c>
      <c r="C6" s="187">
        <f t="shared" ref="C6:D6" si="0">C7+C11</f>
        <v>0</v>
      </c>
      <c r="D6" s="187">
        <f t="shared" si="0"/>
        <v>0</v>
      </c>
      <c r="E6" s="187">
        <f>E7+E11</f>
        <v>0</v>
      </c>
      <c r="F6" s="187">
        <f>E6-D6</f>
        <v>0</v>
      </c>
      <c r="G6" s="187">
        <f>IF(D6=0,0,E6/D6*100)</f>
        <v>0</v>
      </c>
      <c r="H6" s="156"/>
    </row>
    <row r="7" spans="1:8" s="184" customFormat="1" ht="27.75" customHeight="1">
      <c r="A7" s="155" t="s">
        <v>223</v>
      </c>
      <c r="B7" s="153">
        <v>6010</v>
      </c>
      <c r="C7" s="154">
        <f>SUM(C8:C10)</f>
        <v>0</v>
      </c>
      <c r="D7" s="154">
        <f t="shared" ref="D7:E7" si="1">SUM(D8:D10)</f>
        <v>0</v>
      </c>
      <c r="E7" s="154">
        <f t="shared" si="1"/>
        <v>0</v>
      </c>
      <c r="F7" s="154">
        <f t="shared" ref="F7:F14" si="2">E7-D7</f>
        <v>0</v>
      </c>
      <c r="G7" s="154">
        <f t="shared" ref="G7:G14" si="3">IF(D7=0,0,E7/D7*100)</f>
        <v>0</v>
      </c>
      <c r="H7" s="183"/>
    </row>
    <row r="8" spans="1:8" ht="20.25" customHeight="1">
      <c r="A8" s="182"/>
      <c r="B8" s="151"/>
      <c r="C8" s="79"/>
      <c r="D8" s="79"/>
      <c r="E8" s="79"/>
      <c r="F8" s="79">
        <f t="shared" si="2"/>
        <v>0</v>
      </c>
      <c r="G8" s="79">
        <f t="shared" si="3"/>
        <v>0</v>
      </c>
      <c r="H8" s="152"/>
    </row>
    <row r="9" spans="1:8" ht="20.25" customHeight="1">
      <c r="A9" s="182"/>
      <c r="B9" s="151"/>
      <c r="C9" s="79"/>
      <c r="D9" s="79"/>
      <c r="E9" s="79"/>
      <c r="F9" s="79">
        <f t="shared" si="2"/>
        <v>0</v>
      </c>
      <c r="G9" s="79">
        <f t="shared" si="3"/>
        <v>0</v>
      </c>
      <c r="H9" s="152"/>
    </row>
    <row r="10" spans="1:8" ht="20.25" customHeight="1">
      <c r="A10" s="185"/>
      <c r="B10" s="151"/>
      <c r="C10" s="79"/>
      <c r="D10" s="79"/>
      <c r="E10" s="79"/>
      <c r="F10" s="79">
        <f t="shared" si="2"/>
        <v>0</v>
      </c>
      <c r="G10" s="79">
        <f t="shared" si="3"/>
        <v>0</v>
      </c>
      <c r="H10" s="152"/>
    </row>
    <row r="11" spans="1:8" s="184" customFormat="1" ht="27.75" customHeight="1">
      <c r="A11" s="155" t="s">
        <v>224</v>
      </c>
      <c r="B11" s="153">
        <v>6020</v>
      </c>
      <c r="C11" s="154">
        <f>SUM(C12:C14)</f>
        <v>0</v>
      </c>
      <c r="D11" s="154">
        <f t="shared" ref="D11" si="4">SUM(D12:D14)</f>
        <v>0</v>
      </c>
      <c r="E11" s="154">
        <f t="shared" ref="E11" si="5">SUM(E12:E14)</f>
        <v>0</v>
      </c>
      <c r="F11" s="154">
        <f t="shared" si="2"/>
        <v>0</v>
      </c>
      <c r="G11" s="154">
        <f t="shared" si="3"/>
        <v>0</v>
      </c>
      <c r="H11" s="183"/>
    </row>
    <row r="12" spans="1:8" ht="20.25" customHeight="1">
      <c r="A12" s="182"/>
      <c r="B12" s="151"/>
      <c r="C12" s="79"/>
      <c r="D12" s="79"/>
      <c r="E12" s="79"/>
      <c r="F12" s="79">
        <f t="shared" si="2"/>
        <v>0</v>
      </c>
      <c r="G12" s="79">
        <f t="shared" si="3"/>
        <v>0</v>
      </c>
      <c r="H12" s="152"/>
    </row>
    <row r="13" spans="1:8" ht="20.25" customHeight="1">
      <c r="A13" s="182"/>
      <c r="B13" s="151"/>
      <c r="C13" s="79"/>
      <c r="D13" s="79"/>
      <c r="E13" s="79"/>
      <c r="F13" s="79">
        <f t="shared" si="2"/>
        <v>0</v>
      </c>
      <c r="G13" s="79">
        <f t="shared" si="3"/>
        <v>0</v>
      </c>
      <c r="H13" s="152"/>
    </row>
    <row r="14" spans="1:8" ht="20.25" customHeight="1">
      <c r="A14" s="185"/>
      <c r="B14" s="151"/>
      <c r="C14" s="79"/>
      <c r="D14" s="79"/>
      <c r="E14" s="79"/>
      <c r="F14" s="79">
        <f t="shared" si="2"/>
        <v>0</v>
      </c>
      <c r="G14" s="79">
        <f t="shared" si="3"/>
        <v>0</v>
      </c>
      <c r="H14" s="152"/>
    </row>
    <row r="15" spans="1:8">
      <c r="A15" s="163"/>
      <c r="B15" s="164"/>
      <c r="C15" s="164"/>
      <c r="D15" s="165"/>
      <c r="E15" s="165"/>
      <c r="F15" s="166"/>
      <c r="G15" s="166"/>
      <c r="H15" s="152"/>
    </row>
    <row r="16" spans="1:8">
      <c r="A16" s="163"/>
      <c r="B16" s="164"/>
      <c r="C16" s="164"/>
      <c r="D16" s="165"/>
      <c r="E16" s="165"/>
      <c r="F16" s="166"/>
      <c r="G16" s="166"/>
      <c r="H16" s="152"/>
    </row>
    <row r="17" spans="1:8" s="122" customFormat="1" ht="26.25" customHeight="1">
      <c r="A17" s="157" t="s">
        <v>258</v>
      </c>
      <c r="B17" s="158"/>
      <c r="C17" s="158"/>
      <c r="D17" s="159" t="s">
        <v>61</v>
      </c>
      <c r="E17" s="160"/>
      <c r="F17" s="526" t="s">
        <v>267</v>
      </c>
      <c r="G17" s="526"/>
      <c r="H17" s="526"/>
    </row>
    <row r="18" spans="1:8" s="144" customFormat="1">
      <c r="A18" s="161" t="s">
        <v>205</v>
      </c>
      <c r="B18" s="162"/>
      <c r="C18" s="162"/>
      <c r="D18" s="161" t="s">
        <v>211</v>
      </c>
      <c r="E18" s="161"/>
      <c r="F18" s="525" t="s">
        <v>130</v>
      </c>
      <c r="G18" s="525"/>
      <c r="H18" s="152"/>
    </row>
    <row r="19" spans="1:8">
      <c r="A19" s="48"/>
      <c r="B19" s="49"/>
      <c r="C19" s="49"/>
      <c r="D19" s="50"/>
      <c r="E19" s="51"/>
      <c r="F19" s="51"/>
      <c r="G19" s="51"/>
    </row>
    <row r="20" spans="1:8">
      <c r="A20" s="48"/>
      <c r="B20" s="49"/>
      <c r="C20" s="49"/>
      <c r="D20" s="50"/>
      <c r="E20" s="51"/>
      <c r="F20" s="51"/>
      <c r="G20" s="51"/>
    </row>
    <row r="21" spans="1:8">
      <c r="A21" s="48"/>
      <c r="B21" s="49"/>
      <c r="C21" s="49"/>
      <c r="D21" s="50"/>
      <c r="E21" s="51"/>
      <c r="F21" s="51"/>
      <c r="G21" s="51"/>
    </row>
    <row r="22" spans="1:8">
      <c r="A22" s="48"/>
      <c r="B22" s="49"/>
      <c r="C22" s="49"/>
      <c r="D22" s="50"/>
      <c r="E22" s="51"/>
      <c r="F22" s="51"/>
      <c r="G22" s="51"/>
    </row>
    <row r="23" spans="1:8">
      <c r="A23" s="48"/>
      <c r="B23" s="49"/>
      <c r="C23" s="49"/>
      <c r="D23" s="50"/>
      <c r="E23" s="51"/>
      <c r="F23" s="51"/>
      <c r="G23" s="51"/>
    </row>
    <row r="24" spans="1:8">
      <c r="A24" s="48"/>
      <c r="B24" s="49"/>
      <c r="C24" s="49"/>
      <c r="D24" s="50"/>
      <c r="E24" s="51"/>
      <c r="F24" s="51"/>
      <c r="G24" s="51"/>
    </row>
    <row r="25" spans="1:8">
      <c r="A25" s="48"/>
      <c r="B25" s="49"/>
      <c r="C25" s="49"/>
      <c r="D25" s="50"/>
      <c r="E25" s="51"/>
      <c r="F25" s="51"/>
      <c r="G25" s="51"/>
    </row>
    <row r="26" spans="1:8">
      <c r="A26" s="48"/>
      <c r="B26" s="49"/>
      <c r="C26" s="49"/>
      <c r="D26" s="50"/>
      <c r="E26" s="51"/>
      <c r="F26" s="51"/>
      <c r="G26" s="51"/>
    </row>
    <row r="27" spans="1:8">
      <c r="A27" s="48"/>
      <c r="B27" s="49"/>
      <c r="C27" s="49"/>
      <c r="D27" s="50"/>
      <c r="E27" s="51"/>
      <c r="F27" s="51"/>
      <c r="G27" s="51"/>
    </row>
    <row r="28" spans="1:8">
      <c r="A28" s="48"/>
      <c r="B28" s="49"/>
      <c r="C28" s="49"/>
      <c r="D28" s="50"/>
      <c r="E28" s="51"/>
      <c r="F28" s="51"/>
      <c r="G28" s="51"/>
    </row>
    <row r="29" spans="1:8">
      <c r="A29" s="48"/>
      <c r="B29" s="49"/>
      <c r="C29" s="49"/>
      <c r="D29" s="50"/>
      <c r="E29" s="51"/>
      <c r="F29" s="51"/>
      <c r="G29" s="51"/>
    </row>
    <row r="30" spans="1:8">
      <c r="A30" s="48"/>
      <c r="B30" s="49"/>
      <c r="C30" s="49"/>
      <c r="D30" s="50"/>
      <c r="E30" s="51"/>
      <c r="F30" s="51"/>
      <c r="G30" s="51"/>
    </row>
    <row r="31" spans="1:8">
      <c r="A31" s="48"/>
      <c r="B31" s="49"/>
      <c r="C31" s="49"/>
      <c r="D31" s="50"/>
      <c r="E31" s="51"/>
      <c r="F31" s="51"/>
      <c r="G31" s="51"/>
    </row>
    <row r="32" spans="1:8">
      <c r="A32" s="48"/>
      <c r="B32" s="49"/>
      <c r="C32" s="49"/>
      <c r="D32" s="50"/>
      <c r="E32" s="51"/>
      <c r="F32" s="51"/>
      <c r="G32" s="51"/>
    </row>
    <row r="33" spans="1:7">
      <c r="A33" s="48"/>
      <c r="B33" s="49"/>
      <c r="C33" s="49"/>
      <c r="D33" s="50"/>
      <c r="E33" s="51"/>
      <c r="F33" s="51"/>
      <c r="G33" s="51"/>
    </row>
    <row r="34" spans="1:7">
      <c r="A34" s="48"/>
      <c r="B34" s="49"/>
      <c r="C34" s="49"/>
      <c r="D34" s="50"/>
      <c r="E34" s="51"/>
      <c r="F34" s="51"/>
      <c r="G34" s="51"/>
    </row>
    <row r="35" spans="1:7">
      <c r="A35" s="48"/>
      <c r="B35" s="49"/>
      <c r="C35" s="49"/>
      <c r="D35" s="50"/>
      <c r="E35" s="51"/>
      <c r="F35" s="51"/>
      <c r="G35" s="51"/>
    </row>
    <row r="36" spans="1:7">
      <c r="A36" s="48"/>
      <c r="B36" s="49"/>
      <c r="C36" s="49"/>
      <c r="D36" s="50"/>
      <c r="E36" s="51"/>
      <c r="F36" s="51"/>
      <c r="G36" s="51"/>
    </row>
    <row r="37" spans="1:7">
      <c r="A37" s="48"/>
      <c r="B37" s="49"/>
      <c r="C37" s="49"/>
      <c r="D37" s="50"/>
      <c r="E37" s="51"/>
      <c r="F37" s="51"/>
      <c r="G37" s="51"/>
    </row>
    <row r="38" spans="1:7">
      <c r="A38" s="48"/>
      <c r="B38" s="49"/>
      <c r="C38" s="49"/>
      <c r="D38" s="50"/>
      <c r="E38" s="51"/>
      <c r="F38" s="51"/>
      <c r="G38" s="51"/>
    </row>
    <row r="39" spans="1:7">
      <c r="A39" s="48"/>
      <c r="B39" s="49"/>
      <c r="C39" s="49"/>
      <c r="D39" s="50"/>
      <c r="E39" s="51"/>
      <c r="F39" s="51"/>
      <c r="G39" s="51"/>
    </row>
    <row r="40" spans="1:7">
      <c r="A40" s="48"/>
      <c r="B40" s="49"/>
      <c r="C40" s="49"/>
      <c r="D40" s="50"/>
      <c r="E40" s="51"/>
      <c r="F40" s="51"/>
      <c r="G40" s="51"/>
    </row>
    <row r="41" spans="1:7">
      <c r="A41" s="48"/>
      <c r="B41" s="49"/>
      <c r="C41" s="49"/>
      <c r="D41" s="50"/>
      <c r="E41" s="51"/>
      <c r="F41" s="51"/>
      <c r="G41" s="51"/>
    </row>
    <row r="42" spans="1:7">
      <c r="A42" s="48"/>
      <c r="B42" s="49"/>
      <c r="C42" s="49"/>
      <c r="D42" s="50"/>
      <c r="E42" s="51"/>
      <c r="F42" s="51"/>
      <c r="G42" s="51"/>
    </row>
    <row r="43" spans="1:7">
      <c r="A43" s="48"/>
      <c r="B43" s="49"/>
      <c r="C43" s="49"/>
      <c r="D43" s="50"/>
      <c r="E43" s="51"/>
      <c r="F43" s="51"/>
      <c r="G43" s="51"/>
    </row>
    <row r="44" spans="1:7">
      <c r="A44" s="48"/>
      <c r="B44" s="49"/>
      <c r="C44" s="49"/>
      <c r="D44" s="50"/>
      <c r="E44" s="51"/>
      <c r="F44" s="51"/>
      <c r="G44" s="51"/>
    </row>
    <row r="45" spans="1:7">
      <c r="A45" s="48"/>
      <c r="B45" s="49"/>
      <c r="C45" s="49"/>
      <c r="D45" s="50"/>
      <c r="E45" s="51"/>
      <c r="F45" s="51"/>
      <c r="G45" s="51"/>
    </row>
    <row r="46" spans="1:7">
      <c r="A46" s="48"/>
      <c r="B46" s="49"/>
      <c r="C46" s="49"/>
      <c r="D46" s="50"/>
      <c r="E46" s="51"/>
      <c r="F46" s="51"/>
      <c r="G46" s="51"/>
    </row>
    <row r="47" spans="1:7">
      <c r="A47" s="48"/>
      <c r="B47" s="49"/>
      <c r="C47" s="49"/>
      <c r="D47" s="50"/>
      <c r="E47" s="51"/>
      <c r="F47" s="51"/>
      <c r="G47" s="51"/>
    </row>
    <row r="48" spans="1:7">
      <c r="A48" s="48"/>
      <c r="B48" s="49"/>
      <c r="C48" s="49"/>
      <c r="D48" s="50"/>
      <c r="E48" s="51"/>
      <c r="F48" s="51"/>
      <c r="G48" s="51"/>
    </row>
    <row r="49" spans="1:7">
      <c r="A49" s="48"/>
      <c r="B49" s="49"/>
      <c r="C49" s="49"/>
      <c r="D49" s="50"/>
      <c r="E49" s="51"/>
      <c r="F49" s="51"/>
      <c r="G49" s="51"/>
    </row>
    <row r="50" spans="1:7">
      <c r="A50" s="48"/>
      <c r="D50" s="52"/>
      <c r="E50" s="53"/>
      <c r="F50" s="53"/>
      <c r="G50" s="53"/>
    </row>
    <row r="51" spans="1:7">
      <c r="A51" s="5"/>
      <c r="D51" s="52"/>
      <c r="E51" s="53"/>
      <c r="F51" s="53"/>
      <c r="G51" s="53"/>
    </row>
    <row r="52" spans="1:7">
      <c r="A52" s="5"/>
      <c r="D52" s="52"/>
      <c r="E52" s="53"/>
      <c r="F52" s="53"/>
      <c r="G52" s="53"/>
    </row>
    <row r="53" spans="1:7">
      <c r="A53" s="5"/>
      <c r="D53" s="52"/>
      <c r="E53" s="53"/>
      <c r="F53" s="53"/>
      <c r="G53" s="53"/>
    </row>
    <row r="54" spans="1:7">
      <c r="A54" s="5"/>
      <c r="D54" s="52"/>
      <c r="E54" s="53"/>
      <c r="F54" s="53"/>
      <c r="G54" s="53"/>
    </row>
    <row r="55" spans="1:7">
      <c r="A55" s="5"/>
      <c r="D55" s="52"/>
      <c r="E55" s="53"/>
      <c r="F55" s="53"/>
      <c r="G55" s="53"/>
    </row>
    <row r="56" spans="1:7">
      <c r="A56" s="5"/>
      <c r="D56" s="52"/>
      <c r="E56" s="53"/>
      <c r="F56" s="53"/>
      <c r="G56" s="53"/>
    </row>
    <row r="57" spans="1:7">
      <c r="A57" s="5"/>
      <c r="D57" s="52"/>
      <c r="E57" s="53"/>
      <c r="F57" s="53"/>
      <c r="G57" s="53"/>
    </row>
    <row r="58" spans="1:7">
      <c r="A58" s="5"/>
      <c r="D58" s="52"/>
      <c r="E58" s="53"/>
      <c r="F58" s="53"/>
      <c r="G58" s="53"/>
    </row>
    <row r="59" spans="1:7">
      <c r="A59" s="5"/>
      <c r="D59" s="52"/>
      <c r="E59" s="53"/>
      <c r="F59" s="53"/>
      <c r="G59" s="53"/>
    </row>
    <row r="60" spans="1:7">
      <c r="A60" s="5"/>
      <c r="D60" s="52"/>
      <c r="E60" s="53"/>
      <c r="F60" s="53"/>
      <c r="G60" s="53"/>
    </row>
    <row r="61" spans="1:7">
      <c r="A61" s="5"/>
      <c r="D61" s="52"/>
      <c r="E61" s="53"/>
      <c r="F61" s="53"/>
      <c r="G61" s="53"/>
    </row>
    <row r="62" spans="1:7">
      <c r="A62" s="5"/>
      <c r="D62" s="52"/>
      <c r="E62" s="53"/>
      <c r="F62" s="53"/>
      <c r="G62" s="53"/>
    </row>
    <row r="63" spans="1:7">
      <c r="A63" s="5"/>
      <c r="D63" s="52"/>
      <c r="E63" s="53"/>
      <c r="F63" s="53"/>
      <c r="G63" s="53"/>
    </row>
    <row r="64" spans="1:7">
      <c r="A64" s="5"/>
      <c r="D64" s="52"/>
      <c r="E64" s="53"/>
      <c r="F64" s="53"/>
      <c r="G64" s="53"/>
    </row>
    <row r="65" spans="1:7">
      <c r="A65" s="5"/>
      <c r="D65" s="52"/>
      <c r="E65" s="53"/>
      <c r="F65" s="53"/>
      <c r="G65" s="53"/>
    </row>
    <row r="66" spans="1:7">
      <c r="A66" s="5"/>
      <c r="D66" s="52"/>
      <c r="E66" s="53"/>
      <c r="F66" s="53"/>
      <c r="G66" s="53"/>
    </row>
    <row r="67" spans="1:7">
      <c r="A67" s="5"/>
      <c r="D67" s="52"/>
      <c r="E67" s="53"/>
      <c r="F67" s="53"/>
      <c r="G67" s="53"/>
    </row>
    <row r="68" spans="1:7">
      <c r="A68" s="5"/>
      <c r="D68" s="52"/>
      <c r="E68" s="53"/>
      <c r="F68" s="53"/>
      <c r="G68" s="53"/>
    </row>
    <row r="69" spans="1:7">
      <c r="A69" s="5"/>
      <c r="D69" s="52"/>
      <c r="E69" s="53"/>
      <c r="F69" s="53"/>
      <c r="G69" s="53"/>
    </row>
    <row r="70" spans="1:7">
      <c r="A70" s="5"/>
      <c r="D70" s="52"/>
      <c r="E70" s="53"/>
      <c r="F70" s="53"/>
      <c r="G70" s="53"/>
    </row>
    <row r="71" spans="1:7">
      <c r="A71" s="5"/>
      <c r="D71" s="52"/>
      <c r="E71" s="53"/>
      <c r="F71" s="53"/>
      <c r="G71" s="53"/>
    </row>
    <row r="72" spans="1:7">
      <c r="A72" s="5"/>
      <c r="D72" s="52"/>
      <c r="E72" s="53"/>
      <c r="F72" s="53"/>
      <c r="G72" s="53"/>
    </row>
    <row r="73" spans="1:7">
      <c r="A73" s="5"/>
    </row>
    <row r="74" spans="1:7">
      <c r="A74" s="6"/>
    </row>
    <row r="75" spans="1:7">
      <c r="A75" s="6"/>
    </row>
    <row r="76" spans="1:7">
      <c r="A76" s="6"/>
    </row>
    <row r="77" spans="1:7">
      <c r="A77" s="6"/>
    </row>
    <row r="78" spans="1:7">
      <c r="A78" s="6"/>
    </row>
    <row r="79" spans="1:7">
      <c r="A79" s="6"/>
    </row>
    <row r="80" spans="1:7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</sheetData>
  <mergeCells count="3">
    <mergeCell ref="F18:G18"/>
    <mergeCell ref="A2:G2"/>
    <mergeCell ref="F17:H17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6"/>
  <sheetViews>
    <sheetView tabSelected="1" topLeftCell="A31" zoomScaleNormal="100" zoomScaleSheetLayoutView="87" workbookViewId="0">
      <selection activeCell="D40" sqref="D40"/>
    </sheetView>
  </sheetViews>
  <sheetFormatPr defaultColWidth="9.109375" defaultRowHeight="18"/>
  <cols>
    <col min="1" max="1" width="58" style="2" customWidth="1"/>
    <col min="2" max="2" width="12.88671875" style="25" customWidth="1"/>
    <col min="3" max="3" width="15.6640625" style="56" customWidth="1"/>
    <col min="4" max="4" width="18" style="25" customWidth="1"/>
    <col min="5" max="5" width="16.6640625" style="25" customWidth="1"/>
    <col min="6" max="7" width="16.33203125" style="25" customWidth="1"/>
    <col min="8" max="9" width="9.109375" style="2"/>
    <col min="10" max="10" width="10.109375" style="2" bestFit="1" customWidth="1"/>
    <col min="11" max="11" width="9.109375" style="2"/>
    <col min="12" max="12" width="10.109375" style="2" bestFit="1" customWidth="1"/>
    <col min="13" max="16384" width="9.109375" style="2"/>
  </cols>
  <sheetData>
    <row r="1" spans="1:7">
      <c r="A1" s="94"/>
      <c r="B1" s="93"/>
      <c r="C1" s="93"/>
      <c r="D1" s="93"/>
      <c r="E1" s="93"/>
      <c r="F1" s="93"/>
      <c r="G1" s="93"/>
    </row>
    <row r="2" spans="1:7">
      <c r="A2" s="327" t="s">
        <v>234</v>
      </c>
      <c r="B2" s="327"/>
      <c r="C2" s="327"/>
      <c r="D2" s="327"/>
      <c r="E2" s="327"/>
      <c r="F2" s="327"/>
      <c r="G2" s="327"/>
    </row>
    <row r="3" spans="1:7">
      <c r="A3" s="91"/>
      <c r="B3" s="82"/>
      <c r="C3" s="82"/>
      <c r="D3" s="91"/>
      <c r="E3" s="91"/>
      <c r="F3" s="91"/>
      <c r="G3" s="82" t="s">
        <v>261</v>
      </c>
    </row>
    <row r="4" spans="1:7" ht="66.75" customHeight="1">
      <c r="A4" s="86" t="s">
        <v>112</v>
      </c>
      <c r="B4" s="278" t="s">
        <v>7</v>
      </c>
      <c r="C4" s="278" t="s">
        <v>327</v>
      </c>
      <c r="D4" s="278" t="s">
        <v>328</v>
      </c>
      <c r="E4" s="278" t="s">
        <v>329</v>
      </c>
      <c r="F4" s="278" t="s">
        <v>246</v>
      </c>
      <c r="G4" s="279" t="s">
        <v>259</v>
      </c>
    </row>
    <row r="5" spans="1:7" ht="18" customHeight="1">
      <c r="A5" s="21">
        <v>1</v>
      </c>
      <c r="B5" s="265">
        <v>2</v>
      </c>
      <c r="C5" s="265">
        <v>3</v>
      </c>
      <c r="D5" s="265">
        <v>4</v>
      </c>
      <c r="E5" s="265">
        <v>5</v>
      </c>
      <c r="F5" s="265">
        <v>6</v>
      </c>
      <c r="G5" s="265">
        <v>7</v>
      </c>
    </row>
    <row r="6" spans="1:7" ht="52.5" customHeight="1">
      <c r="A6" s="89" t="s">
        <v>218</v>
      </c>
      <c r="B6" s="280">
        <v>1018</v>
      </c>
      <c r="C6" s="257">
        <f>SUM(C7:C20)</f>
        <v>357.90000000000003</v>
      </c>
      <c r="D6" s="257">
        <f>SUM(D7:D20)</f>
        <v>206</v>
      </c>
      <c r="E6" s="257">
        <f>SUM(E7:E20)</f>
        <v>151.5</v>
      </c>
      <c r="F6" s="257">
        <f>E6-D6</f>
        <v>-54.5</v>
      </c>
      <c r="G6" s="281">
        <f>IF(D6=0,0,E6/D6*100)</f>
        <v>73.543689320388353</v>
      </c>
    </row>
    <row r="7" spans="1:7" ht="26.4" customHeight="1">
      <c r="A7" s="74" t="s">
        <v>275</v>
      </c>
      <c r="B7" s="280"/>
      <c r="C7" s="258">
        <v>6.9</v>
      </c>
      <c r="D7" s="258">
        <v>8.3000000000000007</v>
      </c>
      <c r="E7" s="258">
        <v>16.3</v>
      </c>
      <c r="F7" s="258">
        <f t="shared" ref="F7:F15" si="0">E7-D7</f>
        <v>8</v>
      </c>
      <c r="G7" s="258">
        <f t="shared" ref="G7:G15" si="1">F7-E7</f>
        <v>-8.3000000000000007</v>
      </c>
    </row>
    <row r="8" spans="1:7" ht="17.399999999999999" customHeight="1">
      <c r="A8" s="74" t="s">
        <v>276</v>
      </c>
      <c r="B8" s="280"/>
      <c r="C8" s="258">
        <v>184.8</v>
      </c>
      <c r="D8" s="282">
        <v>8</v>
      </c>
      <c r="E8" s="258">
        <v>5</v>
      </c>
      <c r="F8" s="258">
        <f t="shared" si="0"/>
        <v>-3</v>
      </c>
      <c r="G8" s="258">
        <f t="shared" si="1"/>
        <v>-8</v>
      </c>
    </row>
    <row r="9" spans="1:7" ht="24" customHeight="1">
      <c r="A9" s="74" t="s">
        <v>277</v>
      </c>
      <c r="B9" s="280"/>
      <c r="C9" s="258">
        <v>1.2</v>
      </c>
      <c r="D9" s="282">
        <v>1.2</v>
      </c>
      <c r="E9" s="258">
        <v>1.4</v>
      </c>
      <c r="F9" s="258">
        <f t="shared" si="0"/>
        <v>0.19999999999999996</v>
      </c>
      <c r="G9" s="258">
        <f t="shared" si="1"/>
        <v>-1.2</v>
      </c>
    </row>
    <row r="10" spans="1:7" ht="26.4" customHeight="1">
      <c r="A10" s="74" t="s">
        <v>278</v>
      </c>
      <c r="B10" s="280"/>
      <c r="C10" s="258">
        <v>8.5</v>
      </c>
      <c r="D10" s="282">
        <v>7</v>
      </c>
      <c r="E10" s="258">
        <v>8.3000000000000007</v>
      </c>
      <c r="F10" s="258">
        <f t="shared" si="0"/>
        <v>1.3000000000000007</v>
      </c>
      <c r="G10" s="258">
        <f t="shared" si="1"/>
        <v>-7</v>
      </c>
    </row>
    <row r="11" spans="1:7" ht="19.2" customHeight="1">
      <c r="A11" s="74" t="s">
        <v>279</v>
      </c>
      <c r="B11" s="280"/>
      <c r="C11" s="258">
        <v>124.4</v>
      </c>
      <c r="D11" s="282">
        <v>149</v>
      </c>
      <c r="E11" s="258">
        <v>80.599999999999994</v>
      </c>
      <c r="F11" s="258">
        <f t="shared" si="0"/>
        <v>-68.400000000000006</v>
      </c>
      <c r="G11" s="258">
        <f t="shared" si="1"/>
        <v>-149</v>
      </c>
    </row>
    <row r="12" spans="1:7" ht="18" customHeight="1">
      <c r="A12" s="74" t="s">
        <v>280</v>
      </c>
      <c r="B12" s="280"/>
      <c r="C12" s="258">
        <v>0</v>
      </c>
      <c r="D12" s="258">
        <v>0</v>
      </c>
      <c r="E12" s="258">
        <v>0</v>
      </c>
      <c r="F12" s="258">
        <f t="shared" si="0"/>
        <v>0</v>
      </c>
      <c r="G12" s="258">
        <f t="shared" si="1"/>
        <v>0</v>
      </c>
    </row>
    <row r="13" spans="1:7" ht="19.2" customHeight="1">
      <c r="A13" s="74" t="s">
        <v>281</v>
      </c>
      <c r="B13" s="280"/>
      <c r="C13" s="258">
        <v>0</v>
      </c>
      <c r="D13" s="282">
        <v>3.7</v>
      </c>
      <c r="E13" s="258">
        <v>0</v>
      </c>
      <c r="F13" s="258">
        <f t="shared" si="0"/>
        <v>-3.7</v>
      </c>
      <c r="G13" s="258">
        <f t="shared" si="1"/>
        <v>-3.7</v>
      </c>
    </row>
    <row r="14" spans="1:7" ht="20.399999999999999" customHeight="1">
      <c r="A14" s="74" t="s">
        <v>282</v>
      </c>
      <c r="B14" s="280"/>
      <c r="C14" s="258">
        <v>0.2</v>
      </c>
      <c r="D14" s="282">
        <v>2</v>
      </c>
      <c r="E14" s="258">
        <v>0</v>
      </c>
      <c r="F14" s="258">
        <f t="shared" si="0"/>
        <v>-2</v>
      </c>
      <c r="G14" s="258">
        <f t="shared" si="1"/>
        <v>-2</v>
      </c>
    </row>
    <row r="15" spans="1:7" ht="20.399999999999999" customHeight="1">
      <c r="A15" s="74" t="s">
        <v>350</v>
      </c>
      <c r="B15" s="280"/>
      <c r="C15" s="258">
        <v>0</v>
      </c>
      <c r="D15" s="282">
        <v>19</v>
      </c>
      <c r="E15" s="258">
        <v>19</v>
      </c>
      <c r="F15" s="258">
        <f t="shared" si="0"/>
        <v>0</v>
      </c>
      <c r="G15" s="258">
        <f t="shared" si="1"/>
        <v>-19</v>
      </c>
    </row>
    <row r="16" spans="1:7" ht="20.399999999999999" customHeight="1">
      <c r="A16" s="74" t="s">
        <v>283</v>
      </c>
      <c r="B16" s="283"/>
      <c r="C16" s="258">
        <v>0</v>
      </c>
      <c r="D16" s="258">
        <v>0</v>
      </c>
      <c r="E16" s="258">
        <v>0</v>
      </c>
      <c r="F16" s="258">
        <f t="shared" ref="F16:F42" si="2">E16-D16</f>
        <v>0</v>
      </c>
      <c r="G16" s="284">
        <f t="shared" ref="G16:G42" si="3">IF(D16=0,0,E16/D16*100)</f>
        <v>0</v>
      </c>
    </row>
    <row r="17" spans="1:12" ht="21" customHeight="1">
      <c r="A17" s="74" t="s">
        <v>284</v>
      </c>
      <c r="B17" s="283"/>
      <c r="C17" s="258">
        <v>0.6</v>
      </c>
      <c r="D17" s="282">
        <v>2</v>
      </c>
      <c r="E17" s="258">
        <v>0</v>
      </c>
      <c r="F17" s="258">
        <f t="shared" si="2"/>
        <v>-2</v>
      </c>
      <c r="G17" s="284">
        <f t="shared" si="3"/>
        <v>0</v>
      </c>
    </row>
    <row r="18" spans="1:12" ht="21.6" customHeight="1">
      <c r="A18" s="74" t="s">
        <v>296</v>
      </c>
      <c r="B18" s="283"/>
      <c r="C18" s="258">
        <v>14.5</v>
      </c>
      <c r="D18" s="282">
        <v>5.8</v>
      </c>
      <c r="E18" s="258">
        <v>11.6</v>
      </c>
      <c r="F18" s="258">
        <f t="shared" ref="F18:F20" si="4">E18-D18</f>
        <v>5.8</v>
      </c>
      <c r="G18" s="284">
        <f t="shared" si="3"/>
        <v>200</v>
      </c>
    </row>
    <row r="19" spans="1:12" ht="21.6" customHeight="1">
      <c r="A19" s="74" t="s">
        <v>297</v>
      </c>
      <c r="B19" s="283"/>
      <c r="C19" s="258">
        <v>10</v>
      </c>
      <c r="D19" s="282">
        <v>0</v>
      </c>
      <c r="E19" s="258">
        <v>0</v>
      </c>
      <c r="F19" s="258">
        <f t="shared" si="4"/>
        <v>0</v>
      </c>
      <c r="G19" s="284">
        <f t="shared" si="3"/>
        <v>0</v>
      </c>
    </row>
    <row r="20" spans="1:12" ht="21.6" customHeight="1">
      <c r="A20" s="74" t="s">
        <v>298</v>
      </c>
      <c r="B20" s="283"/>
      <c r="C20" s="258">
        <v>6.8</v>
      </c>
      <c r="D20" s="282">
        <v>0</v>
      </c>
      <c r="E20" s="258">
        <v>9.3000000000000007</v>
      </c>
      <c r="F20" s="258">
        <f t="shared" si="4"/>
        <v>9.3000000000000007</v>
      </c>
      <c r="G20" s="284">
        <f t="shared" si="3"/>
        <v>0</v>
      </c>
    </row>
    <row r="21" spans="1:12" s="23" customFormat="1" ht="22.95" customHeight="1">
      <c r="A21" s="89" t="s">
        <v>219</v>
      </c>
      <c r="B21" s="285">
        <v>1049</v>
      </c>
      <c r="C21" s="257">
        <f>SUM(C22:C26)</f>
        <v>26.4</v>
      </c>
      <c r="D21" s="257">
        <f>SUM(D22:D26)</f>
        <v>13</v>
      </c>
      <c r="E21" s="257">
        <f>SUM(E22:E26)</f>
        <v>41.199999999999996</v>
      </c>
      <c r="F21" s="257">
        <f t="shared" si="2"/>
        <v>28.199999999999996</v>
      </c>
      <c r="G21" s="281">
        <f t="shared" si="3"/>
        <v>316.92307692307691</v>
      </c>
      <c r="L21" s="81"/>
    </row>
    <row r="22" spans="1:12" ht="22.5" customHeight="1">
      <c r="A22" s="74" t="s">
        <v>285</v>
      </c>
      <c r="B22" s="286"/>
      <c r="C22" s="258">
        <v>21</v>
      </c>
      <c r="D22" s="282">
        <v>10</v>
      </c>
      <c r="E22" s="258">
        <v>22.7</v>
      </c>
      <c r="F22" s="258">
        <f t="shared" si="2"/>
        <v>12.7</v>
      </c>
      <c r="G22" s="281">
        <f t="shared" si="3"/>
        <v>227</v>
      </c>
    </row>
    <row r="23" spans="1:12" ht="22.5" customHeight="1">
      <c r="A23" s="74" t="s">
        <v>286</v>
      </c>
      <c r="B23" s="286"/>
      <c r="C23" s="258">
        <v>3.3</v>
      </c>
      <c r="D23" s="282">
        <v>2.5</v>
      </c>
      <c r="E23" s="258">
        <v>2.2000000000000002</v>
      </c>
      <c r="F23" s="258">
        <f t="shared" si="2"/>
        <v>-0.29999999999999982</v>
      </c>
      <c r="G23" s="284">
        <f t="shared" si="3"/>
        <v>88.000000000000014</v>
      </c>
    </row>
    <row r="24" spans="1:12" ht="22.5" customHeight="1">
      <c r="A24" s="74" t="s">
        <v>287</v>
      </c>
      <c r="B24" s="286"/>
      <c r="C24" s="258">
        <v>1.2</v>
      </c>
      <c r="D24" s="282">
        <v>0.5</v>
      </c>
      <c r="E24" s="258">
        <v>1.2</v>
      </c>
      <c r="F24" s="258">
        <f t="shared" si="2"/>
        <v>0.7</v>
      </c>
      <c r="G24" s="281">
        <f t="shared" si="3"/>
        <v>240</v>
      </c>
    </row>
    <row r="25" spans="1:12" ht="22.5" customHeight="1">
      <c r="A25" s="74" t="s">
        <v>351</v>
      </c>
      <c r="B25" s="286"/>
      <c r="C25" s="258">
        <v>0</v>
      </c>
      <c r="D25" s="282">
        <v>0</v>
      </c>
      <c r="E25" s="258">
        <v>15.1</v>
      </c>
      <c r="F25" s="258">
        <f t="shared" si="2"/>
        <v>15.1</v>
      </c>
      <c r="G25" s="281">
        <f t="shared" si="3"/>
        <v>0</v>
      </c>
    </row>
    <row r="26" spans="1:12" ht="22.5" customHeight="1">
      <c r="A26" s="74" t="s">
        <v>299</v>
      </c>
      <c r="B26" s="286"/>
      <c r="C26" s="258">
        <v>0.9</v>
      </c>
      <c r="D26" s="282">
        <v>0</v>
      </c>
      <c r="E26" s="258">
        <v>0</v>
      </c>
      <c r="F26" s="258">
        <f t="shared" si="2"/>
        <v>0</v>
      </c>
      <c r="G26" s="281">
        <f t="shared" si="3"/>
        <v>0</v>
      </c>
    </row>
    <row r="27" spans="1:12" s="23" customFormat="1" ht="24" customHeight="1">
      <c r="A27" s="66" t="s">
        <v>220</v>
      </c>
      <c r="B27" s="285">
        <v>1067</v>
      </c>
      <c r="C27" s="257">
        <f>SUM(C28:C29)</f>
        <v>0</v>
      </c>
      <c r="D27" s="257">
        <f t="shared" ref="D27:E27" si="5">SUM(D28:D29)</f>
        <v>0</v>
      </c>
      <c r="E27" s="257">
        <f t="shared" si="5"/>
        <v>0</v>
      </c>
      <c r="F27" s="258">
        <f t="shared" si="2"/>
        <v>0</v>
      </c>
      <c r="G27" s="284">
        <f t="shared" si="3"/>
        <v>0</v>
      </c>
    </row>
    <row r="28" spans="1:12" ht="22.5" customHeight="1">
      <c r="A28" s="74"/>
      <c r="B28" s="286"/>
      <c r="C28" s="258"/>
      <c r="D28" s="258"/>
      <c r="E28" s="258"/>
      <c r="F28" s="258">
        <f t="shared" si="2"/>
        <v>0</v>
      </c>
      <c r="G28" s="284">
        <f t="shared" si="3"/>
        <v>0</v>
      </c>
    </row>
    <row r="29" spans="1:12" ht="22.5" customHeight="1">
      <c r="A29" s="74"/>
      <c r="B29" s="286"/>
      <c r="C29" s="258"/>
      <c r="D29" s="258"/>
      <c r="E29" s="258"/>
      <c r="F29" s="258">
        <f t="shared" si="2"/>
        <v>0</v>
      </c>
      <c r="G29" s="284">
        <f t="shared" si="3"/>
        <v>0</v>
      </c>
    </row>
    <row r="30" spans="1:12" s="23" customFormat="1" ht="31.5" customHeight="1">
      <c r="A30" s="89" t="s">
        <v>241</v>
      </c>
      <c r="B30" s="285">
        <v>1073</v>
      </c>
      <c r="C30" s="257">
        <f>SUM(C31:C32)</f>
        <v>1392.5</v>
      </c>
      <c r="D30" s="257">
        <f t="shared" ref="D30:E30" si="6">SUM(D31:D32)</f>
        <v>1525.3</v>
      </c>
      <c r="E30" s="257">
        <f t="shared" si="6"/>
        <v>1404.18</v>
      </c>
      <c r="F30" s="257">
        <f t="shared" si="2"/>
        <v>-121.11999999999989</v>
      </c>
      <c r="G30" s="257">
        <f t="shared" si="3"/>
        <v>92.059267029436839</v>
      </c>
    </row>
    <row r="31" spans="1:12" ht="30.6" customHeight="1">
      <c r="A31" s="74" t="s">
        <v>288</v>
      </c>
      <c r="B31" s="286"/>
      <c r="C31" s="258">
        <v>1391.8</v>
      </c>
      <c r="D31" s="282">
        <v>1525.3</v>
      </c>
      <c r="E31" s="258">
        <v>1404.18</v>
      </c>
      <c r="F31" s="258">
        <f t="shared" si="2"/>
        <v>-121.11999999999989</v>
      </c>
      <c r="G31" s="284">
        <f t="shared" si="3"/>
        <v>92.059267029436839</v>
      </c>
    </row>
    <row r="32" spans="1:12" ht="22.5" customHeight="1">
      <c r="A32" s="74" t="s">
        <v>289</v>
      </c>
      <c r="B32" s="286"/>
      <c r="C32" s="258">
        <v>0.7</v>
      </c>
      <c r="D32" s="258">
        <v>0</v>
      </c>
      <c r="E32" s="258">
        <v>0</v>
      </c>
      <c r="F32" s="258">
        <f t="shared" si="2"/>
        <v>0</v>
      </c>
      <c r="G32" s="284">
        <f t="shared" si="3"/>
        <v>0</v>
      </c>
    </row>
    <row r="33" spans="1:8" s="23" customFormat="1" ht="31.5" customHeight="1">
      <c r="A33" s="89" t="s">
        <v>221</v>
      </c>
      <c r="B33" s="285">
        <v>1086</v>
      </c>
      <c r="C33" s="257">
        <f>SUM(C34:C36)</f>
        <v>23.599999999999998</v>
      </c>
      <c r="D33" s="257">
        <f t="shared" ref="D33" si="7">SUM(D34:D36)</f>
        <v>14.4</v>
      </c>
      <c r="E33" s="257">
        <f>SUM(E34:E36)</f>
        <v>16.8</v>
      </c>
      <c r="F33" s="257">
        <f t="shared" si="2"/>
        <v>2.4000000000000004</v>
      </c>
      <c r="G33" s="281">
        <f t="shared" si="3"/>
        <v>116.66666666666667</v>
      </c>
    </row>
    <row r="34" spans="1:8" ht="28.95" customHeight="1">
      <c r="A34" s="74" t="s">
        <v>290</v>
      </c>
      <c r="B34" s="286"/>
      <c r="C34" s="258">
        <v>17.399999999999999</v>
      </c>
      <c r="D34" s="282">
        <v>12</v>
      </c>
      <c r="E34" s="258">
        <v>11.9</v>
      </c>
      <c r="F34" s="258">
        <f t="shared" si="2"/>
        <v>-9.9999999999999645E-2</v>
      </c>
      <c r="G34" s="284">
        <f t="shared" si="3"/>
        <v>99.166666666666671</v>
      </c>
    </row>
    <row r="35" spans="1:8" ht="26.4" customHeight="1">
      <c r="A35" s="74" t="s">
        <v>291</v>
      </c>
      <c r="B35" s="286"/>
      <c r="C35" s="258">
        <v>6.2</v>
      </c>
      <c r="D35" s="282">
        <v>2.4</v>
      </c>
      <c r="E35" s="258">
        <v>4.9000000000000004</v>
      </c>
      <c r="F35" s="258">
        <f t="shared" si="2"/>
        <v>2.5000000000000004</v>
      </c>
      <c r="G35" s="284">
        <f t="shared" si="3"/>
        <v>204.16666666666669</v>
      </c>
    </row>
    <row r="36" spans="1:8" ht="22.5" customHeight="1">
      <c r="A36" s="74" t="s">
        <v>292</v>
      </c>
      <c r="B36" s="286"/>
      <c r="C36" s="258">
        <v>0</v>
      </c>
      <c r="D36" s="258">
        <v>0</v>
      </c>
      <c r="E36" s="258">
        <v>0</v>
      </c>
      <c r="F36" s="258">
        <f t="shared" si="2"/>
        <v>0</v>
      </c>
      <c r="G36" s="284">
        <f t="shared" si="3"/>
        <v>0</v>
      </c>
    </row>
    <row r="37" spans="1:8" s="23" customFormat="1" ht="31.5" customHeight="1">
      <c r="A37" s="89" t="s">
        <v>240</v>
      </c>
      <c r="B37" s="285">
        <v>1152</v>
      </c>
      <c r="C37" s="257">
        <f>SUM(C38:C39)</f>
        <v>1230.3</v>
      </c>
      <c r="D37" s="257">
        <f t="shared" ref="D37" si="8">SUM(D38:D39)</f>
        <v>6157</v>
      </c>
      <c r="E37" s="257">
        <f>SUM(E38:E39)</f>
        <v>6167</v>
      </c>
      <c r="F37" s="257">
        <f t="shared" si="2"/>
        <v>10</v>
      </c>
      <c r="G37" s="257">
        <f t="shared" si="3"/>
        <v>100.16241676140977</v>
      </c>
    </row>
    <row r="38" spans="1:8" ht="22.5" customHeight="1">
      <c r="A38" s="74" t="s">
        <v>293</v>
      </c>
      <c r="B38" s="286"/>
      <c r="C38" s="258">
        <v>371.3</v>
      </c>
      <c r="D38" s="258">
        <v>1003.1</v>
      </c>
      <c r="E38" s="258">
        <v>1013.1</v>
      </c>
      <c r="F38" s="258">
        <f>E38-D38</f>
        <v>10</v>
      </c>
      <c r="G38" s="284">
        <f t="shared" si="3"/>
        <v>100.99690958030108</v>
      </c>
    </row>
    <row r="39" spans="1:8" ht="22.5" customHeight="1">
      <c r="A39" s="74" t="s">
        <v>308</v>
      </c>
      <c r="B39" s="286"/>
      <c r="C39" s="258">
        <v>859</v>
      </c>
      <c r="D39" s="258">
        <v>5153.8999999999996</v>
      </c>
      <c r="E39" s="258">
        <v>5153.8999999999996</v>
      </c>
      <c r="F39" s="258">
        <f>E39-D39</f>
        <v>0</v>
      </c>
      <c r="G39" s="284">
        <f t="shared" si="3"/>
        <v>100</v>
      </c>
    </row>
    <row r="40" spans="1:8" s="23" customFormat="1" ht="31.5" customHeight="1">
      <c r="A40" s="89" t="s">
        <v>247</v>
      </c>
      <c r="B40" s="285">
        <v>1162</v>
      </c>
      <c r="C40" s="257">
        <f>SUM(C41:C42)</f>
        <v>0</v>
      </c>
      <c r="D40" s="257">
        <f t="shared" ref="D40:E40" si="9">SUM(D41:D42)</f>
        <v>0</v>
      </c>
      <c r="E40" s="257">
        <f t="shared" si="9"/>
        <v>0</v>
      </c>
      <c r="F40" s="257">
        <f t="shared" si="2"/>
        <v>0</v>
      </c>
      <c r="G40" s="257">
        <f t="shared" si="3"/>
        <v>0</v>
      </c>
    </row>
    <row r="41" spans="1:8" ht="19.8" customHeight="1">
      <c r="A41" s="74"/>
      <c r="B41" s="286"/>
      <c r="C41" s="258"/>
      <c r="D41" s="258"/>
      <c r="E41" s="258"/>
      <c r="F41" s="258">
        <f t="shared" si="2"/>
        <v>0</v>
      </c>
      <c r="G41" s="284">
        <f t="shared" si="3"/>
        <v>0</v>
      </c>
    </row>
    <row r="42" spans="1:8" ht="19.2" customHeight="1">
      <c r="A42" s="74"/>
      <c r="B42" s="286"/>
      <c r="C42" s="258"/>
      <c r="D42" s="258"/>
      <c r="E42" s="258"/>
      <c r="F42" s="258">
        <f t="shared" si="2"/>
        <v>0</v>
      </c>
      <c r="G42" s="284">
        <f t="shared" si="3"/>
        <v>0</v>
      </c>
    </row>
    <row r="43" spans="1:8" s="122" customFormat="1" ht="53.25" customHeight="1">
      <c r="A43" s="118" t="s">
        <v>254</v>
      </c>
      <c r="B43" s="119"/>
      <c r="C43" s="328" t="s">
        <v>245</v>
      </c>
      <c r="D43" s="328"/>
      <c r="E43" s="120"/>
      <c r="F43" s="331" t="s">
        <v>267</v>
      </c>
      <c r="G43" s="331"/>
      <c r="H43" s="121"/>
    </row>
    <row r="44" spans="1:8" s="117" customFormat="1" ht="13.2">
      <c r="A44" s="123" t="s">
        <v>205</v>
      </c>
      <c r="B44" s="116"/>
      <c r="C44" s="329" t="s">
        <v>211</v>
      </c>
      <c r="D44" s="329"/>
      <c r="E44" s="116"/>
      <c r="F44" s="330" t="s">
        <v>130</v>
      </c>
      <c r="G44" s="330"/>
      <c r="H44" s="124"/>
    </row>
    <row r="45" spans="1:8">
      <c r="A45" s="8"/>
      <c r="B45" s="93"/>
      <c r="C45" s="93"/>
      <c r="D45" s="92"/>
      <c r="E45" s="90"/>
      <c r="F45" s="90"/>
      <c r="G45" s="90"/>
    </row>
    <row r="46" spans="1:8">
      <c r="A46" s="48"/>
      <c r="B46" s="49"/>
      <c r="C46" s="49"/>
      <c r="D46" s="50"/>
      <c r="E46" s="51"/>
      <c r="F46" s="51"/>
      <c r="G46" s="51"/>
    </row>
    <row r="47" spans="1:8">
      <c r="A47" s="48"/>
      <c r="B47" s="49"/>
      <c r="C47" s="49"/>
      <c r="D47" s="50"/>
      <c r="E47" s="51"/>
      <c r="F47" s="51"/>
      <c r="G47" s="51"/>
    </row>
    <row r="48" spans="1:8">
      <c r="A48" s="48"/>
      <c r="B48" s="49"/>
      <c r="C48" s="49"/>
      <c r="D48" s="50"/>
      <c r="E48" s="51"/>
      <c r="F48" s="51"/>
      <c r="G48" s="51"/>
    </row>
    <row r="49" spans="1:7">
      <c r="A49" s="48"/>
      <c r="B49" s="49"/>
      <c r="C49" s="49"/>
      <c r="D49" s="50"/>
      <c r="E49" s="51"/>
      <c r="F49" s="51"/>
      <c r="G49" s="51"/>
    </row>
    <row r="50" spans="1:7">
      <c r="A50" s="48"/>
      <c r="B50" s="49"/>
      <c r="C50" s="49"/>
      <c r="D50" s="50"/>
      <c r="E50" s="51"/>
      <c r="F50" s="51"/>
      <c r="G50" s="51"/>
    </row>
    <row r="51" spans="1:7">
      <c r="A51" s="48"/>
      <c r="B51" s="49"/>
      <c r="C51" s="49"/>
      <c r="D51" s="50"/>
      <c r="E51" s="51"/>
      <c r="F51" s="51"/>
      <c r="G51" s="51"/>
    </row>
    <row r="52" spans="1:7">
      <c r="A52" s="48"/>
      <c r="B52" s="49"/>
      <c r="C52" s="49"/>
      <c r="D52" s="50"/>
      <c r="E52" s="51"/>
      <c r="F52" s="51"/>
      <c r="G52" s="51"/>
    </row>
    <row r="53" spans="1:7">
      <c r="A53" s="48"/>
      <c r="B53" s="49"/>
      <c r="C53" s="49"/>
      <c r="D53" s="50"/>
      <c r="E53" s="51"/>
      <c r="F53" s="51"/>
      <c r="G53" s="51"/>
    </row>
    <row r="54" spans="1:7">
      <c r="A54" s="48"/>
      <c r="B54" s="49"/>
      <c r="C54" s="49"/>
      <c r="D54" s="50"/>
      <c r="E54" s="51"/>
      <c r="F54" s="51"/>
      <c r="G54" s="51"/>
    </row>
    <row r="55" spans="1:7">
      <c r="A55" s="48"/>
      <c r="B55" s="49"/>
      <c r="C55" s="49"/>
      <c r="D55" s="50"/>
      <c r="E55" s="51"/>
      <c r="F55" s="51"/>
      <c r="G55" s="51"/>
    </row>
    <row r="56" spans="1:7">
      <c r="A56" s="48"/>
      <c r="B56" s="49"/>
      <c r="C56" s="49"/>
      <c r="D56" s="50"/>
      <c r="E56" s="51"/>
      <c r="F56" s="51"/>
      <c r="G56" s="51"/>
    </row>
    <row r="57" spans="1:7">
      <c r="A57" s="48"/>
      <c r="B57" s="49"/>
      <c r="C57" s="49"/>
      <c r="D57" s="50"/>
      <c r="E57" s="51"/>
      <c r="F57" s="51"/>
      <c r="G57" s="51"/>
    </row>
    <row r="58" spans="1:7">
      <c r="A58" s="48"/>
      <c r="B58" s="49"/>
      <c r="C58" s="49"/>
      <c r="D58" s="50"/>
      <c r="E58" s="51"/>
      <c r="F58" s="51"/>
      <c r="G58" s="51"/>
    </row>
    <row r="59" spans="1:7">
      <c r="A59" s="48"/>
      <c r="B59" s="49"/>
      <c r="C59" s="49"/>
      <c r="D59" s="50"/>
      <c r="E59" s="51"/>
      <c r="F59" s="51"/>
      <c r="G59" s="51"/>
    </row>
    <row r="60" spans="1:7">
      <c r="A60" s="48"/>
      <c r="B60" s="49"/>
      <c r="C60" s="49"/>
      <c r="D60" s="50"/>
      <c r="E60" s="51"/>
      <c r="F60" s="51"/>
      <c r="G60" s="51"/>
    </row>
    <row r="61" spans="1:7">
      <c r="A61" s="48"/>
      <c r="B61" s="49"/>
      <c r="C61" s="49"/>
      <c r="D61" s="50"/>
      <c r="E61" s="51"/>
      <c r="F61" s="51"/>
      <c r="G61" s="51"/>
    </row>
    <row r="62" spans="1:7">
      <c r="A62" s="48"/>
      <c r="B62" s="49"/>
      <c r="C62" s="49"/>
      <c r="D62" s="50"/>
      <c r="E62" s="51"/>
      <c r="F62" s="51"/>
      <c r="G62" s="51"/>
    </row>
    <row r="63" spans="1:7">
      <c r="A63" s="48"/>
      <c r="B63" s="49"/>
      <c r="C63" s="49"/>
      <c r="D63" s="50"/>
      <c r="E63" s="51"/>
      <c r="F63" s="51"/>
      <c r="G63" s="51"/>
    </row>
    <row r="64" spans="1:7">
      <c r="A64" s="48"/>
      <c r="B64" s="49"/>
      <c r="C64" s="49"/>
      <c r="D64" s="50"/>
      <c r="E64" s="51"/>
      <c r="F64" s="51"/>
      <c r="G64" s="51"/>
    </row>
    <row r="65" spans="1:7">
      <c r="A65" s="48"/>
      <c r="B65" s="49"/>
      <c r="C65" s="49"/>
      <c r="D65" s="50"/>
      <c r="E65" s="51"/>
      <c r="F65" s="51"/>
      <c r="G65" s="51"/>
    </row>
    <row r="66" spans="1:7">
      <c r="A66" s="48"/>
      <c r="B66" s="49"/>
      <c r="C66" s="49"/>
      <c r="D66" s="50"/>
      <c r="E66" s="51"/>
      <c r="F66" s="51"/>
      <c r="G66" s="51"/>
    </row>
    <row r="67" spans="1:7">
      <c r="A67" s="48"/>
      <c r="B67" s="49"/>
      <c r="C67" s="49"/>
      <c r="D67" s="50"/>
      <c r="E67" s="51"/>
      <c r="F67" s="51"/>
      <c r="G67" s="51"/>
    </row>
    <row r="68" spans="1:7">
      <c r="A68" s="48"/>
      <c r="B68" s="49"/>
      <c r="C68" s="49"/>
      <c r="D68" s="50"/>
      <c r="E68" s="51"/>
      <c r="F68" s="51"/>
      <c r="G68" s="51"/>
    </row>
    <row r="69" spans="1:7">
      <c r="A69" s="48"/>
      <c r="B69" s="49"/>
      <c r="C69" s="49"/>
      <c r="D69" s="50"/>
      <c r="E69" s="51"/>
      <c r="F69" s="51"/>
      <c r="G69" s="51"/>
    </row>
    <row r="70" spans="1:7">
      <c r="A70" s="48"/>
      <c r="B70" s="49"/>
      <c r="C70" s="49"/>
      <c r="D70" s="50"/>
      <c r="E70" s="51"/>
      <c r="F70" s="51"/>
      <c r="G70" s="51"/>
    </row>
    <row r="71" spans="1:7">
      <c r="A71" s="48"/>
      <c r="B71" s="49"/>
      <c r="C71" s="49"/>
      <c r="D71" s="50"/>
      <c r="E71" s="51"/>
      <c r="F71" s="51"/>
      <c r="G71" s="51"/>
    </row>
    <row r="72" spans="1:7">
      <c r="A72" s="48"/>
      <c r="B72" s="49"/>
      <c r="C72" s="49"/>
      <c r="D72" s="50"/>
      <c r="E72" s="51"/>
      <c r="F72" s="51"/>
      <c r="G72" s="51"/>
    </row>
    <row r="73" spans="1:7">
      <c r="A73" s="48"/>
      <c r="B73" s="49"/>
      <c r="C73" s="49"/>
      <c r="D73" s="50"/>
      <c r="E73" s="51"/>
      <c r="F73" s="51"/>
      <c r="G73" s="51"/>
    </row>
    <row r="74" spans="1:7">
      <c r="A74" s="48"/>
      <c r="B74" s="49"/>
      <c r="C74" s="49"/>
      <c r="D74" s="50"/>
      <c r="E74" s="51"/>
      <c r="F74" s="51"/>
      <c r="G74" s="51"/>
    </row>
    <row r="75" spans="1:7">
      <c r="A75" s="48"/>
      <c r="B75" s="49"/>
      <c r="C75" s="49"/>
      <c r="D75" s="50"/>
      <c r="E75" s="51"/>
      <c r="F75" s="51"/>
      <c r="G75" s="51"/>
    </row>
    <row r="76" spans="1:7">
      <c r="A76" s="48"/>
      <c r="D76" s="52"/>
      <c r="E76" s="53"/>
      <c r="F76" s="53"/>
      <c r="G76" s="53"/>
    </row>
    <row r="77" spans="1:7">
      <c r="A77" s="5"/>
      <c r="D77" s="52"/>
      <c r="E77" s="53"/>
      <c r="F77" s="53"/>
      <c r="G77" s="53"/>
    </row>
    <row r="78" spans="1:7">
      <c r="A78" s="5"/>
      <c r="D78" s="52"/>
      <c r="E78" s="53"/>
      <c r="F78" s="53"/>
      <c r="G78" s="53"/>
    </row>
    <row r="79" spans="1:7">
      <c r="A79" s="5"/>
      <c r="D79" s="52"/>
      <c r="E79" s="53"/>
      <c r="F79" s="53"/>
      <c r="G79" s="53"/>
    </row>
    <row r="80" spans="1:7">
      <c r="A80" s="5"/>
      <c r="D80" s="52"/>
      <c r="E80" s="53"/>
      <c r="F80" s="53"/>
      <c r="G80" s="53"/>
    </row>
    <row r="81" spans="1:7">
      <c r="A81" s="5"/>
      <c r="D81" s="52"/>
      <c r="E81" s="53"/>
      <c r="F81" s="53"/>
      <c r="G81" s="53"/>
    </row>
    <row r="82" spans="1:7">
      <c r="A82" s="5"/>
      <c r="D82" s="52"/>
      <c r="E82" s="53"/>
      <c r="F82" s="53"/>
      <c r="G82" s="53"/>
    </row>
    <row r="83" spans="1:7">
      <c r="A83" s="5"/>
      <c r="D83" s="52"/>
      <c r="E83" s="53"/>
      <c r="F83" s="53"/>
      <c r="G83" s="53"/>
    </row>
    <row r="84" spans="1:7">
      <c r="A84" s="5"/>
      <c r="D84" s="52"/>
      <c r="E84" s="53"/>
      <c r="F84" s="53"/>
      <c r="G84" s="53"/>
    </row>
    <row r="85" spans="1:7">
      <c r="A85" s="5"/>
      <c r="D85" s="52"/>
      <c r="E85" s="53"/>
      <c r="F85" s="53"/>
      <c r="G85" s="53"/>
    </row>
    <row r="86" spans="1:7">
      <c r="A86" s="5"/>
      <c r="D86" s="52"/>
      <c r="E86" s="53"/>
      <c r="F86" s="53"/>
      <c r="G86" s="53"/>
    </row>
    <row r="87" spans="1:7">
      <c r="A87" s="5"/>
      <c r="D87" s="52"/>
      <c r="E87" s="53"/>
      <c r="F87" s="53"/>
      <c r="G87" s="53"/>
    </row>
    <row r="88" spans="1:7">
      <c r="A88" s="5"/>
      <c r="D88" s="52"/>
      <c r="E88" s="53"/>
      <c r="F88" s="53"/>
      <c r="G88" s="53"/>
    </row>
    <row r="89" spans="1:7">
      <c r="A89" s="5"/>
      <c r="D89" s="52"/>
      <c r="E89" s="53"/>
      <c r="F89" s="53"/>
      <c r="G89" s="53"/>
    </row>
    <row r="90" spans="1:7">
      <c r="A90" s="5"/>
      <c r="D90" s="52"/>
      <c r="E90" s="53"/>
      <c r="F90" s="53"/>
      <c r="G90" s="53"/>
    </row>
    <row r="91" spans="1:7">
      <c r="A91" s="5"/>
      <c r="D91" s="52"/>
      <c r="E91" s="53"/>
      <c r="F91" s="53"/>
      <c r="G91" s="53"/>
    </row>
    <row r="92" spans="1:7">
      <c r="A92" s="5"/>
      <c r="D92" s="52"/>
      <c r="E92" s="53"/>
      <c r="F92" s="53"/>
      <c r="G92" s="53"/>
    </row>
    <row r="93" spans="1:7">
      <c r="A93" s="5"/>
      <c r="D93" s="52"/>
      <c r="E93" s="53"/>
      <c r="F93" s="53"/>
      <c r="G93" s="53"/>
    </row>
    <row r="94" spans="1:7">
      <c r="A94" s="5"/>
      <c r="D94" s="52"/>
      <c r="E94" s="53"/>
      <c r="F94" s="53"/>
      <c r="G94" s="53"/>
    </row>
    <row r="95" spans="1:7">
      <c r="A95" s="5"/>
      <c r="D95" s="52"/>
      <c r="E95" s="53"/>
      <c r="F95" s="53"/>
      <c r="G95" s="53"/>
    </row>
    <row r="96" spans="1:7">
      <c r="A96" s="5"/>
      <c r="D96" s="52"/>
      <c r="E96" s="53"/>
      <c r="F96" s="53"/>
      <c r="G96" s="53"/>
    </row>
    <row r="97" spans="1:7">
      <c r="A97" s="5"/>
      <c r="D97" s="52"/>
      <c r="E97" s="53"/>
      <c r="F97" s="53"/>
      <c r="G97" s="53"/>
    </row>
    <row r="98" spans="1:7">
      <c r="A98" s="5"/>
      <c r="D98" s="52"/>
      <c r="E98" s="53"/>
      <c r="F98" s="53"/>
      <c r="G98" s="53"/>
    </row>
    <row r="99" spans="1:7">
      <c r="A99" s="5"/>
    </row>
    <row r="100" spans="1:7">
      <c r="A100" s="6"/>
    </row>
    <row r="101" spans="1:7">
      <c r="A101" s="6"/>
    </row>
    <row r="102" spans="1:7">
      <c r="A102" s="6"/>
    </row>
    <row r="103" spans="1:7">
      <c r="A103" s="6"/>
    </row>
    <row r="104" spans="1:7">
      <c r="A104" s="6"/>
    </row>
    <row r="105" spans="1:7">
      <c r="A105" s="6"/>
    </row>
    <row r="106" spans="1:7">
      <c r="A106" s="6"/>
    </row>
    <row r="107" spans="1:7">
      <c r="A107" s="6"/>
    </row>
    <row r="108" spans="1:7">
      <c r="A108" s="6"/>
    </row>
    <row r="109" spans="1:7">
      <c r="A109" s="6"/>
    </row>
    <row r="110" spans="1:7">
      <c r="A110" s="6"/>
    </row>
    <row r="111" spans="1:7">
      <c r="A111" s="6"/>
    </row>
    <row r="112" spans="1:7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</sheetData>
  <mergeCells count="5">
    <mergeCell ref="A2:G2"/>
    <mergeCell ref="C43:D43"/>
    <mergeCell ref="C44:D44"/>
    <mergeCell ref="F44:G44"/>
    <mergeCell ref="F43:G43"/>
  </mergeCells>
  <printOptions horizontalCentered="1"/>
  <pageMargins left="0.59055118110236227" right="0.59055118110236227" top="0.78740157480314965" bottom="0.59055118110236227" header="0" footer="0"/>
  <pageSetup paperSize="9" scale="88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8"/>
  <sheetViews>
    <sheetView zoomScale="75" zoomScaleNormal="75" zoomScaleSheetLayoutView="75" workbookViewId="0">
      <pane xSplit="2" ySplit="5" topLeftCell="C21" activePane="bottomRight" state="frozen"/>
      <selection pane="topRight" activeCell="C1" sqref="C1"/>
      <selection pane="bottomLeft" activeCell="A5" sqref="A5"/>
      <selection pane="bottomRight" activeCell="D25" sqref="D25"/>
    </sheetView>
  </sheetViews>
  <sheetFormatPr defaultColWidth="9.109375" defaultRowHeight="18"/>
  <cols>
    <col min="1" max="1" width="85" style="125" customWidth="1"/>
    <col min="2" max="2" width="15.33203125" style="13" customWidth="1"/>
    <col min="3" max="6" width="18.6640625" style="203" customWidth="1"/>
    <col min="7" max="7" width="15.5546875" style="13" customWidth="1"/>
    <col min="8" max="8" width="15" style="13" customWidth="1"/>
    <col min="9" max="9" width="9.5546875" style="125" customWidth="1"/>
    <col min="10" max="16384" width="9.109375" style="125"/>
  </cols>
  <sheetData>
    <row r="1" spans="1:8">
      <c r="H1" s="126" t="s">
        <v>196</v>
      </c>
    </row>
    <row r="2" spans="1:8" ht="22.8">
      <c r="A2" s="332" t="s">
        <v>78</v>
      </c>
      <c r="B2" s="332"/>
      <c r="C2" s="332"/>
      <c r="D2" s="332"/>
      <c r="E2" s="332"/>
      <c r="F2" s="332"/>
      <c r="G2" s="332"/>
      <c r="H2" s="332"/>
    </row>
    <row r="3" spans="1:8">
      <c r="A3" s="338" t="s">
        <v>261</v>
      </c>
      <c r="B3" s="338"/>
      <c r="C3" s="338"/>
      <c r="D3" s="338"/>
      <c r="E3" s="338"/>
      <c r="F3" s="338"/>
      <c r="G3" s="338"/>
      <c r="H3" s="338"/>
    </row>
    <row r="4" spans="1:8" ht="43.5" customHeight="1">
      <c r="A4" s="339" t="s">
        <v>112</v>
      </c>
      <c r="B4" s="340" t="s">
        <v>7</v>
      </c>
      <c r="C4" s="341" t="s">
        <v>157</v>
      </c>
      <c r="D4" s="341"/>
      <c r="E4" s="342" t="s">
        <v>324</v>
      </c>
      <c r="F4" s="342"/>
      <c r="G4" s="342"/>
      <c r="H4" s="342"/>
    </row>
    <row r="5" spans="1:8" ht="36">
      <c r="A5" s="339"/>
      <c r="B5" s="340"/>
      <c r="C5" s="265" t="s">
        <v>307</v>
      </c>
      <c r="D5" s="265" t="s">
        <v>325</v>
      </c>
      <c r="E5" s="265" t="s">
        <v>106</v>
      </c>
      <c r="F5" s="265" t="s">
        <v>102</v>
      </c>
      <c r="G5" s="265" t="s">
        <v>109</v>
      </c>
      <c r="H5" s="265" t="s">
        <v>207</v>
      </c>
    </row>
    <row r="6" spans="1:8">
      <c r="A6" s="273">
        <v>1</v>
      </c>
      <c r="B6" s="274">
        <v>2</v>
      </c>
      <c r="C6" s="273">
        <v>3</v>
      </c>
      <c r="D6" s="274">
        <v>4</v>
      </c>
      <c r="E6" s="273">
        <v>5</v>
      </c>
      <c r="F6" s="274">
        <v>6</v>
      </c>
      <c r="G6" s="273">
        <v>7</v>
      </c>
      <c r="H6" s="274">
        <v>8</v>
      </c>
    </row>
    <row r="7" spans="1:8" ht="30" customHeight="1">
      <c r="A7" s="335" t="s">
        <v>77</v>
      </c>
      <c r="B7" s="335"/>
      <c r="C7" s="335"/>
      <c r="D7" s="335"/>
      <c r="E7" s="335"/>
      <c r="F7" s="335"/>
      <c r="G7" s="335"/>
      <c r="H7" s="335"/>
    </row>
    <row r="8" spans="1:8" ht="34.799999999999997">
      <c r="A8" s="269" t="s">
        <v>36</v>
      </c>
      <c r="B8" s="275">
        <v>2000</v>
      </c>
      <c r="C8" s="193">
        <v>-4374.3</v>
      </c>
      <c r="D8" s="193">
        <v>-4554</v>
      </c>
      <c r="E8" s="193">
        <v>-4374.3</v>
      </c>
      <c r="F8" s="193">
        <v>-4554</v>
      </c>
      <c r="G8" s="193" t="s">
        <v>16</v>
      </c>
      <c r="H8" s="194" t="s">
        <v>16</v>
      </c>
    </row>
    <row r="9" spans="1:8" ht="36">
      <c r="A9" s="276" t="s">
        <v>147</v>
      </c>
      <c r="B9" s="59">
        <v>2010</v>
      </c>
      <c r="C9" s="195">
        <f>SUM(C10:C10)</f>
        <v>0</v>
      </c>
      <c r="D9" s="195">
        <f t="shared" ref="D9:F9" si="0">SUM(D10:D10)</f>
        <v>0</v>
      </c>
      <c r="E9" s="195">
        <f t="shared" si="0"/>
        <v>0</v>
      </c>
      <c r="F9" s="195">
        <f t="shared" si="0"/>
        <v>0</v>
      </c>
      <c r="G9" s="195">
        <f t="shared" ref="G9" si="1">IF(F9="(    )",0,F9)-IF(E9="(    )",0,E9)</f>
        <v>0</v>
      </c>
      <c r="H9" s="195">
        <f t="shared" ref="H9" si="2">IF(IF(E9="(    )",0,E9)=0,0,IF(F9="(    )",0,F9)/IF(E9="(    )",0,E9))*100</f>
        <v>0</v>
      </c>
    </row>
    <row r="10" spans="1:8" ht="39.75" customHeight="1">
      <c r="A10" s="148" t="s">
        <v>256</v>
      </c>
      <c r="B10" s="59">
        <v>2011</v>
      </c>
      <c r="C10" s="195" t="s">
        <v>135</v>
      </c>
      <c r="D10" s="195" t="s">
        <v>135</v>
      </c>
      <c r="E10" s="195" t="s">
        <v>135</v>
      </c>
      <c r="F10" s="195" t="s">
        <v>135</v>
      </c>
      <c r="G10" s="195">
        <f t="shared" ref="G10" si="3">IF(F10="(    )",0,F10)-IF(E10="(    )",0,E10)</f>
        <v>0</v>
      </c>
      <c r="H10" s="195">
        <f t="shared" ref="H10" si="4">IF(IF(E10="(    )",0,E10)=0,0,IF(F10="(    )",0,F10)/IF(E10="(    )",0,E10))*100</f>
        <v>0</v>
      </c>
    </row>
    <row r="11" spans="1:8" ht="27" customHeight="1">
      <c r="A11" s="148" t="s">
        <v>83</v>
      </c>
      <c r="B11" s="59">
        <v>2020</v>
      </c>
      <c r="C11" s="195" t="s">
        <v>135</v>
      </c>
      <c r="D11" s="195" t="s">
        <v>135</v>
      </c>
      <c r="E11" s="195" t="s">
        <v>135</v>
      </c>
      <c r="F11" s="195" t="s">
        <v>135</v>
      </c>
      <c r="G11" s="195">
        <f t="shared" ref="G11:G16" si="5">IF(F11="(    )",0,F11)-IF(E11="(    )",0,E11)</f>
        <v>0</v>
      </c>
      <c r="H11" s="195">
        <f t="shared" ref="H11:H16" si="6">IF(IF(E11="(    )",0,E11)=0,0,IF(F11="(    )",0,F11)/IF(E11="(    )",0,E11))*100</f>
        <v>0</v>
      </c>
    </row>
    <row r="12" spans="1:8" ht="27" customHeight="1">
      <c r="A12" s="148" t="s">
        <v>44</v>
      </c>
      <c r="B12" s="59">
        <v>2030</v>
      </c>
      <c r="C12" s="195" t="s">
        <v>135</v>
      </c>
      <c r="D12" s="195" t="s">
        <v>135</v>
      </c>
      <c r="E12" s="195" t="s">
        <v>135</v>
      </c>
      <c r="F12" s="195" t="s">
        <v>135</v>
      </c>
      <c r="G12" s="195">
        <f t="shared" si="5"/>
        <v>0</v>
      </c>
      <c r="H12" s="195">
        <f t="shared" si="6"/>
        <v>0</v>
      </c>
    </row>
    <row r="13" spans="1:8" ht="27" customHeight="1">
      <c r="A13" s="148" t="s">
        <v>74</v>
      </c>
      <c r="B13" s="59">
        <v>2031</v>
      </c>
      <c r="C13" s="195" t="s">
        <v>135</v>
      </c>
      <c r="D13" s="195" t="s">
        <v>135</v>
      </c>
      <c r="E13" s="195" t="s">
        <v>135</v>
      </c>
      <c r="F13" s="195" t="s">
        <v>135</v>
      </c>
      <c r="G13" s="195">
        <f t="shared" si="5"/>
        <v>0</v>
      </c>
      <c r="H13" s="195">
        <f t="shared" si="6"/>
        <v>0</v>
      </c>
    </row>
    <row r="14" spans="1:8" ht="27" customHeight="1">
      <c r="A14" s="148" t="s">
        <v>12</v>
      </c>
      <c r="B14" s="59">
        <v>2040</v>
      </c>
      <c r="C14" s="195" t="s">
        <v>135</v>
      </c>
      <c r="D14" s="195" t="s">
        <v>135</v>
      </c>
      <c r="E14" s="195" t="s">
        <v>135</v>
      </c>
      <c r="F14" s="195" t="s">
        <v>135</v>
      </c>
      <c r="G14" s="195">
        <f t="shared" si="5"/>
        <v>0</v>
      </c>
      <c r="H14" s="195">
        <f t="shared" si="6"/>
        <v>0</v>
      </c>
    </row>
    <row r="15" spans="1:8" ht="27" customHeight="1">
      <c r="A15" s="148" t="s">
        <v>68</v>
      </c>
      <c r="B15" s="59">
        <v>2050</v>
      </c>
      <c r="C15" s="195">
        <f>'Розшифровка з розр з бюджет'!C7</f>
        <v>0</v>
      </c>
      <c r="D15" s="195">
        <f>'Розшифровка з розр з бюджет'!E7</f>
        <v>0</v>
      </c>
      <c r="E15" s="195">
        <f>'Розшифровка з розр з бюджет'!D7</f>
        <v>0</v>
      </c>
      <c r="F15" s="195">
        <f>'Розшифровка з розр з бюджет'!E7</f>
        <v>0</v>
      </c>
      <c r="G15" s="195">
        <f t="shared" si="5"/>
        <v>0</v>
      </c>
      <c r="H15" s="195">
        <f t="shared" si="6"/>
        <v>0</v>
      </c>
    </row>
    <row r="16" spans="1:8" ht="27" customHeight="1">
      <c r="A16" s="148" t="s">
        <v>251</v>
      </c>
      <c r="B16" s="59">
        <v>2060</v>
      </c>
      <c r="C16" s="195">
        <f>'Розшифровка з розр з бюджет'!C10</f>
        <v>0</v>
      </c>
      <c r="D16" s="195">
        <f>'Розшифровка з розр з бюджет'!E10</f>
        <v>0</v>
      </c>
      <c r="E16" s="195">
        <f>'Розшифровка з розр з бюджет'!D10</f>
        <v>0</v>
      </c>
      <c r="F16" s="195">
        <f>'Розшифровка з розр з бюджет'!E10</f>
        <v>0</v>
      </c>
      <c r="G16" s="195">
        <f t="shared" si="5"/>
        <v>0</v>
      </c>
      <c r="H16" s="195">
        <f t="shared" si="6"/>
        <v>0</v>
      </c>
    </row>
    <row r="17" spans="1:8" ht="34.799999999999997">
      <c r="A17" s="269" t="s">
        <v>362</v>
      </c>
      <c r="B17" s="275">
        <v>2070</v>
      </c>
      <c r="C17" s="193">
        <f>SUM(C8,C9,C11,C12,C14,C15,C16)+'I. Фін результат'!C81</f>
        <v>-4791.6000000000004</v>
      </c>
      <c r="D17" s="193">
        <f>SUM(D8,D9,D11,D12,D14,D15,D16)+'I. Фін результат'!D81</f>
        <v>-4922.2199999999993</v>
      </c>
      <c r="E17" s="193">
        <f>SUM(E8,E9,E11,E12,E14,E15,E16)+'I. Фін результат'!E81</f>
        <v>-4374.3000000000011</v>
      </c>
      <c r="F17" s="193">
        <f>SUM(F8,F9,F11,F12,F14,F15,F16)+'I. Фін результат'!F81</f>
        <v>-4922.2199999999993</v>
      </c>
      <c r="G17" s="193" t="s">
        <v>16</v>
      </c>
      <c r="H17" s="194" t="s">
        <v>16</v>
      </c>
    </row>
    <row r="18" spans="1:8" ht="30" customHeight="1">
      <c r="A18" s="335" t="s">
        <v>201</v>
      </c>
      <c r="B18" s="335"/>
      <c r="C18" s="335"/>
      <c r="D18" s="335"/>
      <c r="E18" s="335"/>
      <c r="F18" s="335"/>
      <c r="G18" s="335"/>
      <c r="H18" s="335"/>
    </row>
    <row r="19" spans="1:8" ht="34.799999999999997">
      <c r="A19" s="269" t="s">
        <v>202</v>
      </c>
      <c r="B19" s="275">
        <v>2110</v>
      </c>
      <c r="C19" s="193">
        <f>SUM(C20:C26)</f>
        <v>83.5</v>
      </c>
      <c r="D19" s="193">
        <f>SUM(D20:D26)</f>
        <v>117.10000000000001</v>
      </c>
      <c r="E19" s="193">
        <f>SUM(E20:E26)</f>
        <v>82.2</v>
      </c>
      <c r="F19" s="193">
        <f t="shared" ref="F19" si="7">SUM(F20:F26)</f>
        <v>117.10000000000001</v>
      </c>
      <c r="G19" s="193">
        <f t="shared" ref="G19" si="8">IF(F19="(    )",0,F19)-IF(E19="(    )",0,E19)</f>
        <v>34.900000000000006</v>
      </c>
      <c r="H19" s="193">
        <f t="shared" ref="H19" si="9">IF(IF(E19="(    )",0,E19)=0,0,IF(F19="(    )",0,F19)/IF(E19="(    )",0,E19))*100</f>
        <v>142.45742092457419</v>
      </c>
    </row>
    <row r="20" spans="1:8" ht="27" customHeight="1">
      <c r="A20" s="148" t="s">
        <v>162</v>
      </c>
      <c r="B20" s="59">
        <v>2111</v>
      </c>
      <c r="C20" s="195">
        <v>64</v>
      </c>
      <c r="D20" s="195">
        <v>95.9</v>
      </c>
      <c r="E20" s="195">
        <v>80</v>
      </c>
      <c r="F20" s="195">
        <f>D20</f>
        <v>95.9</v>
      </c>
      <c r="G20" s="195">
        <f t="shared" ref="G20:G43" si="10">IF(F20="(    )",0,F20)-IF(E20="(    )",0,E20)</f>
        <v>15.900000000000006</v>
      </c>
      <c r="H20" s="195">
        <f t="shared" ref="H20:H43" si="11">IF(IF(E20="(    )",0,E20)=0,0,IF(F20="(    )",0,F20)/IF(E20="(    )",0,E20))*100</f>
        <v>119.875</v>
      </c>
    </row>
    <row r="21" spans="1:8" ht="36">
      <c r="A21" s="148" t="s">
        <v>163</v>
      </c>
      <c r="B21" s="59">
        <v>2112</v>
      </c>
      <c r="C21" s="195">
        <v>0</v>
      </c>
      <c r="D21" s="195">
        <v>0</v>
      </c>
      <c r="E21" s="195">
        <v>-19</v>
      </c>
      <c r="F21" s="195">
        <v>0</v>
      </c>
      <c r="G21" s="195">
        <f t="shared" si="10"/>
        <v>19</v>
      </c>
      <c r="H21" s="195">
        <f t="shared" si="11"/>
        <v>0</v>
      </c>
    </row>
    <row r="22" spans="1:8" ht="27" customHeight="1">
      <c r="A22" s="148" t="s">
        <v>54</v>
      </c>
      <c r="B22" s="59">
        <v>2113</v>
      </c>
      <c r="C22" s="195">
        <v>0</v>
      </c>
      <c r="D22" s="195">
        <v>0</v>
      </c>
      <c r="E22" s="195">
        <v>0</v>
      </c>
      <c r="F22" s="195">
        <v>0</v>
      </c>
      <c r="G22" s="195">
        <f t="shared" si="10"/>
        <v>0</v>
      </c>
      <c r="H22" s="195">
        <f t="shared" si="11"/>
        <v>0</v>
      </c>
    </row>
    <row r="23" spans="1:8" ht="27" customHeight="1">
      <c r="A23" s="148" t="s">
        <v>60</v>
      </c>
      <c r="B23" s="59">
        <v>2114</v>
      </c>
      <c r="C23" s="195">
        <v>0</v>
      </c>
      <c r="D23" s="195">
        <v>0</v>
      </c>
      <c r="E23" s="195">
        <v>0</v>
      </c>
      <c r="F23" s="195">
        <v>0</v>
      </c>
      <c r="G23" s="195">
        <f t="shared" si="10"/>
        <v>0</v>
      </c>
      <c r="H23" s="195">
        <f t="shared" si="11"/>
        <v>0</v>
      </c>
    </row>
    <row r="24" spans="1:8" ht="27" customHeight="1">
      <c r="A24" s="148" t="s">
        <v>171</v>
      </c>
      <c r="B24" s="59">
        <v>2115</v>
      </c>
      <c r="C24" s="195">
        <v>0</v>
      </c>
      <c r="D24" s="195">
        <v>0</v>
      </c>
      <c r="E24" s="195">
        <v>0</v>
      </c>
      <c r="F24" s="195">
        <v>0</v>
      </c>
      <c r="G24" s="195">
        <f t="shared" si="10"/>
        <v>0</v>
      </c>
      <c r="H24" s="195">
        <f t="shared" si="11"/>
        <v>0</v>
      </c>
    </row>
    <row r="25" spans="1:8" ht="27" customHeight="1">
      <c r="A25" s="148" t="s">
        <v>209</v>
      </c>
      <c r="B25" s="59">
        <v>2116</v>
      </c>
      <c r="C25" s="195">
        <v>19.5</v>
      </c>
      <c r="D25" s="195">
        <v>21.2</v>
      </c>
      <c r="E25" s="195">
        <v>21.2</v>
      </c>
      <c r="F25" s="195">
        <f>D25</f>
        <v>21.2</v>
      </c>
      <c r="G25" s="195">
        <f t="shared" si="10"/>
        <v>0</v>
      </c>
      <c r="H25" s="195">
        <f t="shared" si="11"/>
        <v>100</v>
      </c>
    </row>
    <row r="26" spans="1:8" ht="27" customHeight="1">
      <c r="A26" s="148" t="s">
        <v>164</v>
      </c>
      <c r="B26" s="59">
        <v>2117</v>
      </c>
      <c r="C26" s="195">
        <v>0</v>
      </c>
      <c r="D26" s="195">
        <f>'Розшифровка з розр з бюджет'!E15</f>
        <v>0</v>
      </c>
      <c r="E26" s="195">
        <f>'Розшифровка з розр з бюджет'!D15</f>
        <v>0</v>
      </c>
      <c r="F26" s="195">
        <f>'Розшифровка з розр з бюджет'!G15</f>
        <v>0</v>
      </c>
      <c r="G26" s="195">
        <f t="shared" si="10"/>
        <v>0</v>
      </c>
      <c r="H26" s="195">
        <f t="shared" si="11"/>
        <v>0</v>
      </c>
    </row>
    <row r="27" spans="1:8" ht="34.799999999999997">
      <c r="A27" s="269" t="s">
        <v>212</v>
      </c>
      <c r="B27" s="277">
        <v>2120</v>
      </c>
      <c r="C27" s="193">
        <f>SUM(C28:C35)</f>
        <v>356.6</v>
      </c>
      <c r="D27" s="193">
        <f>SUM(D28:D35)</f>
        <v>934.2</v>
      </c>
      <c r="E27" s="193">
        <f t="shared" ref="E27" si="12">SUM(E28:E35)</f>
        <v>403.2</v>
      </c>
      <c r="F27" s="193">
        <f>SUM(F28:F35)</f>
        <v>934.2</v>
      </c>
      <c r="G27" s="193">
        <f t="shared" si="10"/>
        <v>531</v>
      </c>
      <c r="H27" s="193">
        <f t="shared" si="11"/>
        <v>231.69642857142861</v>
      </c>
    </row>
    <row r="28" spans="1:8" ht="27" customHeight="1">
      <c r="A28" s="276" t="s">
        <v>148</v>
      </c>
      <c r="B28" s="273">
        <v>2121</v>
      </c>
      <c r="C28" s="195">
        <v>0</v>
      </c>
      <c r="D28" s="195">
        <v>0</v>
      </c>
      <c r="E28" s="195">
        <v>0</v>
      </c>
      <c r="F28" s="195">
        <v>0</v>
      </c>
      <c r="G28" s="195">
        <f t="shared" si="10"/>
        <v>0</v>
      </c>
      <c r="H28" s="195">
        <f t="shared" si="11"/>
        <v>0</v>
      </c>
    </row>
    <row r="29" spans="1:8" ht="27" customHeight="1">
      <c r="A29" s="148" t="s">
        <v>53</v>
      </c>
      <c r="B29" s="59">
        <v>2122</v>
      </c>
      <c r="C29" s="195">
        <v>232.2</v>
      </c>
      <c r="D29" s="195">
        <v>253.6</v>
      </c>
      <c r="E29" s="195">
        <v>254.2</v>
      </c>
      <c r="F29" s="195">
        <f>D29</f>
        <v>253.6</v>
      </c>
      <c r="G29" s="195">
        <f t="shared" si="10"/>
        <v>-0.59999999999999432</v>
      </c>
      <c r="H29" s="195">
        <f t="shared" si="11"/>
        <v>99.763965381589301</v>
      </c>
    </row>
    <row r="30" spans="1:8" ht="27" customHeight="1">
      <c r="A30" s="148" t="s">
        <v>54</v>
      </c>
      <c r="B30" s="59">
        <v>2123</v>
      </c>
      <c r="C30" s="195">
        <v>0</v>
      </c>
      <c r="D30" s="195">
        <v>0</v>
      </c>
      <c r="E30" s="195">
        <v>0</v>
      </c>
      <c r="F30" s="195">
        <v>0</v>
      </c>
      <c r="G30" s="195">
        <f t="shared" si="10"/>
        <v>0</v>
      </c>
      <c r="H30" s="195">
        <f t="shared" si="11"/>
        <v>0</v>
      </c>
    </row>
    <row r="31" spans="1:8" ht="27" customHeight="1">
      <c r="A31" s="148" t="s">
        <v>165</v>
      </c>
      <c r="B31" s="59">
        <v>2124</v>
      </c>
      <c r="C31" s="195">
        <v>124.4</v>
      </c>
      <c r="D31" s="195">
        <v>680.6</v>
      </c>
      <c r="E31" s="195">
        <v>149</v>
      </c>
      <c r="F31" s="195">
        <f>D31</f>
        <v>680.6</v>
      </c>
      <c r="G31" s="195">
        <f t="shared" si="10"/>
        <v>531.6</v>
      </c>
      <c r="H31" s="195">
        <f t="shared" si="11"/>
        <v>456.77852348993292</v>
      </c>
    </row>
    <row r="32" spans="1:8" ht="27" customHeight="1">
      <c r="A32" s="148" t="s">
        <v>166</v>
      </c>
      <c r="B32" s="59">
        <v>2125</v>
      </c>
      <c r="C32" s="195">
        <v>0</v>
      </c>
      <c r="D32" s="195">
        <v>0</v>
      </c>
      <c r="E32" s="195">
        <v>0</v>
      </c>
      <c r="F32" s="195">
        <v>0</v>
      </c>
      <c r="G32" s="195">
        <f t="shared" si="10"/>
        <v>0</v>
      </c>
      <c r="H32" s="195">
        <f t="shared" si="11"/>
        <v>0</v>
      </c>
    </row>
    <row r="33" spans="1:8" ht="54">
      <c r="A33" s="148" t="s">
        <v>255</v>
      </c>
      <c r="B33" s="59">
        <v>2126</v>
      </c>
      <c r="C33" s="195">
        <v>0</v>
      </c>
      <c r="D33" s="195">
        <v>0</v>
      </c>
      <c r="E33" s="195">
        <v>0</v>
      </c>
      <c r="F33" s="195">
        <v>0</v>
      </c>
      <c r="G33" s="195">
        <f t="shared" si="10"/>
        <v>0</v>
      </c>
      <c r="H33" s="195">
        <f t="shared" si="11"/>
        <v>0</v>
      </c>
    </row>
    <row r="34" spans="1:8" ht="27" customHeight="1">
      <c r="A34" s="148" t="s">
        <v>171</v>
      </c>
      <c r="B34" s="59">
        <v>2127</v>
      </c>
      <c r="C34" s="195">
        <v>0</v>
      </c>
      <c r="D34" s="195">
        <v>0</v>
      </c>
      <c r="E34" s="195">
        <v>0</v>
      </c>
      <c r="F34" s="195">
        <v>0</v>
      </c>
      <c r="G34" s="195">
        <f t="shared" si="10"/>
        <v>0</v>
      </c>
      <c r="H34" s="195">
        <f t="shared" si="11"/>
        <v>0</v>
      </c>
    </row>
    <row r="35" spans="1:8" ht="27" customHeight="1">
      <c r="A35" s="148" t="s">
        <v>164</v>
      </c>
      <c r="B35" s="59">
        <v>2128</v>
      </c>
      <c r="C35" s="195">
        <f>'Розшифровка з розр з бюджет'!C19</f>
        <v>0</v>
      </c>
      <c r="D35" s="195">
        <f>'Розшифровка з розр з бюджет'!E19</f>
        <v>0</v>
      </c>
      <c r="E35" s="195">
        <f>'Розшифровка з розр з бюджет'!D19</f>
        <v>0</v>
      </c>
      <c r="F35" s="195">
        <f>'Розшифровка з розр з бюджет'!G19</f>
        <v>0</v>
      </c>
      <c r="G35" s="195">
        <f t="shared" si="10"/>
        <v>0</v>
      </c>
      <c r="H35" s="195">
        <f t="shared" si="11"/>
        <v>0</v>
      </c>
    </row>
    <row r="36" spans="1:8" ht="34.799999999999997">
      <c r="A36" s="269" t="s">
        <v>229</v>
      </c>
      <c r="B36" s="277">
        <v>2130</v>
      </c>
      <c r="C36" s="193">
        <f>SUM(C37:C39)</f>
        <v>263.89999999999998</v>
      </c>
      <c r="D36" s="193">
        <f t="shared" ref="D36:F36" si="13">SUM(D37:D39)</f>
        <v>286.3</v>
      </c>
      <c r="E36" s="193">
        <f t="shared" si="13"/>
        <v>310.39999999999998</v>
      </c>
      <c r="F36" s="193">
        <f t="shared" si="13"/>
        <v>286.3</v>
      </c>
      <c r="G36" s="193">
        <f t="shared" si="10"/>
        <v>-24.099999999999966</v>
      </c>
      <c r="H36" s="193">
        <f t="shared" si="11"/>
        <v>92.235824742268051</v>
      </c>
    </row>
    <row r="37" spans="1:8" ht="27" customHeight="1">
      <c r="A37" s="148" t="s">
        <v>167</v>
      </c>
      <c r="B37" s="59">
        <v>2131</v>
      </c>
      <c r="C37" s="195">
        <v>0</v>
      </c>
      <c r="D37" s="195">
        <v>0</v>
      </c>
      <c r="E37" s="195">
        <v>0</v>
      </c>
      <c r="F37" s="195">
        <v>0</v>
      </c>
      <c r="G37" s="195">
        <f t="shared" si="10"/>
        <v>0</v>
      </c>
      <c r="H37" s="195">
        <f t="shared" si="11"/>
        <v>0</v>
      </c>
    </row>
    <row r="38" spans="1:8" ht="27" customHeight="1">
      <c r="A38" s="148" t="s">
        <v>168</v>
      </c>
      <c r="B38" s="59">
        <v>2132</v>
      </c>
      <c r="C38" s="195">
        <v>263.89999999999998</v>
      </c>
      <c r="D38" s="195">
        <v>286.3</v>
      </c>
      <c r="E38" s="195">
        <v>310.39999999999998</v>
      </c>
      <c r="F38" s="195">
        <f>D38</f>
        <v>286.3</v>
      </c>
      <c r="G38" s="195">
        <f t="shared" si="10"/>
        <v>-24.099999999999966</v>
      </c>
      <c r="H38" s="195">
        <f t="shared" si="11"/>
        <v>92.235824742268051</v>
      </c>
    </row>
    <row r="39" spans="1:8" ht="27" customHeight="1">
      <c r="A39" s="148" t="s">
        <v>250</v>
      </c>
      <c r="B39" s="59">
        <v>2133</v>
      </c>
      <c r="C39" s="195">
        <f>'Розшифровка з розр з бюджет'!C23</f>
        <v>0</v>
      </c>
      <c r="D39" s="195">
        <f>'Розшифровка з розр з бюджет'!E23</f>
        <v>0</v>
      </c>
      <c r="E39" s="195">
        <f>'Розшифровка з розр з бюджет'!D23</f>
        <v>0</v>
      </c>
      <c r="F39" s="195">
        <f>'Розшифровка з розр з бюджет'!G23</f>
        <v>0</v>
      </c>
      <c r="G39" s="195">
        <f t="shared" si="10"/>
        <v>0</v>
      </c>
      <c r="H39" s="195">
        <f t="shared" si="11"/>
        <v>0</v>
      </c>
    </row>
    <row r="40" spans="1:8" ht="30" customHeight="1">
      <c r="A40" s="269" t="s">
        <v>169</v>
      </c>
      <c r="B40" s="277">
        <v>2140</v>
      </c>
      <c r="C40" s="193">
        <f>SUM(C41:C42)</f>
        <v>0</v>
      </c>
      <c r="D40" s="193">
        <f t="shared" ref="D40:E40" si="14">SUM(D41:D42)</f>
        <v>0</v>
      </c>
      <c r="E40" s="193">
        <f t="shared" si="14"/>
        <v>0</v>
      </c>
      <c r="F40" s="193">
        <f t="shared" ref="F40" si="15">SUM(F41:F42)</f>
        <v>0</v>
      </c>
      <c r="G40" s="193">
        <f t="shared" si="10"/>
        <v>0</v>
      </c>
      <c r="H40" s="193">
        <f t="shared" si="11"/>
        <v>0</v>
      </c>
    </row>
    <row r="41" spans="1:8" ht="36">
      <c r="A41" s="276" t="s">
        <v>75</v>
      </c>
      <c r="B41" s="273">
        <v>2141</v>
      </c>
      <c r="C41" s="195">
        <v>0</v>
      </c>
      <c r="D41" s="195">
        <v>0</v>
      </c>
      <c r="E41" s="195">
        <v>0</v>
      </c>
      <c r="F41" s="195">
        <v>0</v>
      </c>
      <c r="G41" s="195">
        <f t="shared" si="10"/>
        <v>0</v>
      </c>
      <c r="H41" s="195">
        <f t="shared" si="11"/>
        <v>0</v>
      </c>
    </row>
    <row r="42" spans="1:8" ht="27" customHeight="1">
      <c r="A42" s="148" t="s">
        <v>257</v>
      </c>
      <c r="B42" s="59">
        <v>2142</v>
      </c>
      <c r="C42" s="195">
        <f>'Розшифровка з розр з бюджет'!C27</f>
        <v>0</v>
      </c>
      <c r="D42" s="195">
        <f>'Розшифровка з розр з бюджет'!E27</f>
        <v>0</v>
      </c>
      <c r="E42" s="195">
        <f>'Розшифровка з розр з бюджет'!D27</f>
        <v>0</v>
      </c>
      <c r="F42" s="195">
        <f>'Розшифровка з розр з бюджет'!G27</f>
        <v>0</v>
      </c>
      <c r="G42" s="195">
        <f t="shared" si="10"/>
        <v>0</v>
      </c>
      <c r="H42" s="195">
        <f t="shared" si="11"/>
        <v>0</v>
      </c>
    </row>
    <row r="43" spans="1:8" ht="30" customHeight="1">
      <c r="A43" s="269" t="s">
        <v>190</v>
      </c>
      <c r="B43" s="277">
        <v>2200</v>
      </c>
      <c r="C43" s="193">
        <f>SUM(C19,C27,C36,C40)</f>
        <v>704</v>
      </c>
      <c r="D43" s="193">
        <f>SUM(D19,D27,D36,D40)</f>
        <v>1337.6</v>
      </c>
      <c r="E43" s="193">
        <f t="shared" ref="E43" si="16">SUM(E19,E27,E36,E40)</f>
        <v>795.8</v>
      </c>
      <c r="F43" s="193">
        <f>SUM(F19,F27,F36,F40)</f>
        <v>1337.6</v>
      </c>
      <c r="G43" s="193">
        <f t="shared" si="10"/>
        <v>541.79999999999995</v>
      </c>
      <c r="H43" s="193">
        <f t="shared" si="11"/>
        <v>168.08243277205327</v>
      </c>
    </row>
    <row r="44" spans="1:8" s="127" customFormat="1">
      <c r="A44" s="12"/>
      <c r="B44" s="13"/>
      <c r="C44" s="203"/>
      <c r="D44" s="203"/>
      <c r="E44" s="203"/>
      <c r="F44" s="203"/>
      <c r="G44" s="13"/>
      <c r="H44" s="13"/>
    </row>
    <row r="45" spans="1:8" s="127" customFormat="1">
      <c r="A45" s="12"/>
      <c r="B45" s="13"/>
      <c r="C45" s="203"/>
      <c r="D45" s="203"/>
      <c r="E45" s="203"/>
      <c r="F45" s="203"/>
      <c r="G45" s="13"/>
      <c r="H45" s="13"/>
    </row>
    <row r="46" spans="1:8" s="127" customFormat="1">
      <c r="A46" s="12"/>
      <c r="B46" s="13"/>
      <c r="C46" s="203"/>
      <c r="D46" s="203"/>
      <c r="E46" s="203"/>
      <c r="F46" s="203"/>
      <c r="G46" s="13"/>
      <c r="H46" s="13"/>
    </row>
    <row r="47" spans="1:8" s="105" customFormat="1" ht="27.75" customHeight="1">
      <c r="A47" s="128" t="s">
        <v>254</v>
      </c>
      <c r="B47" s="129"/>
      <c r="C47" s="336" t="s">
        <v>98</v>
      </c>
      <c r="D47" s="336"/>
      <c r="E47" s="204"/>
      <c r="F47" s="337" t="s">
        <v>267</v>
      </c>
      <c r="G47" s="337"/>
      <c r="H47" s="337"/>
    </row>
    <row r="48" spans="1:8" s="131" customFormat="1" ht="15.6">
      <c r="A48" s="167" t="s">
        <v>205</v>
      </c>
      <c r="B48" s="130"/>
      <c r="C48" s="333" t="s">
        <v>211</v>
      </c>
      <c r="D48" s="333"/>
      <c r="E48" s="205"/>
      <c r="F48" s="334" t="s">
        <v>210</v>
      </c>
      <c r="G48" s="334"/>
      <c r="H48" s="334"/>
    </row>
    <row r="49" spans="1:9" s="13" customFormat="1">
      <c r="A49" s="14"/>
      <c r="C49" s="203"/>
      <c r="D49" s="203"/>
      <c r="E49" s="203"/>
      <c r="F49" s="203"/>
      <c r="I49" s="125"/>
    </row>
    <row r="50" spans="1:9" s="13" customFormat="1">
      <c r="A50" s="14"/>
      <c r="C50" s="203"/>
      <c r="D50" s="203"/>
      <c r="E50" s="203"/>
      <c r="F50" s="203"/>
      <c r="I50" s="125"/>
    </row>
    <row r="51" spans="1:9" s="13" customFormat="1">
      <c r="A51" s="14"/>
      <c r="C51" s="203"/>
      <c r="D51" s="203"/>
      <c r="E51" s="203"/>
      <c r="F51" s="203"/>
      <c r="I51" s="125"/>
    </row>
    <row r="52" spans="1:9" s="13" customFormat="1">
      <c r="A52" s="14"/>
      <c r="C52" s="203"/>
      <c r="D52" s="203"/>
      <c r="E52" s="203"/>
      <c r="F52" s="203"/>
      <c r="I52" s="125"/>
    </row>
    <row r="53" spans="1:9" s="13" customFormat="1">
      <c r="A53" s="14"/>
      <c r="C53" s="203"/>
      <c r="D53" s="203"/>
      <c r="E53" s="203"/>
      <c r="F53" s="203"/>
      <c r="I53" s="125"/>
    </row>
    <row r="54" spans="1:9" s="13" customFormat="1">
      <c r="A54" s="14"/>
      <c r="C54" s="203"/>
      <c r="D54" s="203"/>
      <c r="E54" s="203"/>
      <c r="F54" s="203"/>
      <c r="I54" s="125"/>
    </row>
    <row r="55" spans="1:9" s="13" customFormat="1">
      <c r="A55" s="14"/>
      <c r="C55" s="203"/>
      <c r="D55" s="203"/>
      <c r="E55" s="203"/>
      <c r="F55" s="203"/>
      <c r="I55" s="125"/>
    </row>
    <row r="56" spans="1:9" s="13" customFormat="1">
      <c r="A56" s="14"/>
      <c r="C56" s="203"/>
      <c r="D56" s="203"/>
      <c r="E56" s="203"/>
      <c r="F56" s="203"/>
      <c r="I56" s="125"/>
    </row>
    <row r="57" spans="1:9" s="13" customFormat="1">
      <c r="A57" s="14"/>
      <c r="C57" s="203"/>
      <c r="D57" s="203"/>
      <c r="E57" s="203"/>
      <c r="F57" s="203"/>
      <c r="I57" s="125"/>
    </row>
    <row r="58" spans="1:9" s="13" customFormat="1">
      <c r="A58" s="14"/>
      <c r="C58" s="203"/>
      <c r="D58" s="203"/>
      <c r="E58" s="203"/>
      <c r="F58" s="203"/>
      <c r="I58" s="125"/>
    </row>
    <row r="59" spans="1:9" s="13" customFormat="1">
      <c r="A59" s="14"/>
      <c r="C59" s="203"/>
      <c r="D59" s="203"/>
      <c r="E59" s="203"/>
      <c r="F59" s="203"/>
      <c r="I59" s="125"/>
    </row>
    <row r="60" spans="1:9" s="13" customFormat="1">
      <c r="A60" s="14"/>
      <c r="C60" s="203"/>
      <c r="D60" s="203"/>
      <c r="E60" s="203"/>
      <c r="F60" s="203"/>
      <c r="I60" s="125"/>
    </row>
    <row r="61" spans="1:9" s="13" customFormat="1">
      <c r="A61" s="14"/>
      <c r="C61" s="203"/>
      <c r="D61" s="203"/>
      <c r="E61" s="203"/>
      <c r="F61" s="203"/>
      <c r="I61" s="125"/>
    </row>
    <row r="62" spans="1:9" s="13" customFormat="1">
      <c r="A62" s="14"/>
      <c r="C62" s="203"/>
      <c r="D62" s="203"/>
      <c r="E62" s="203"/>
      <c r="F62" s="203"/>
      <c r="I62" s="125"/>
    </row>
    <row r="63" spans="1:9" s="13" customFormat="1">
      <c r="A63" s="14"/>
      <c r="C63" s="203"/>
      <c r="D63" s="203"/>
      <c r="E63" s="203"/>
      <c r="F63" s="203"/>
      <c r="I63" s="125"/>
    </row>
    <row r="64" spans="1:9" s="13" customFormat="1">
      <c r="A64" s="14"/>
      <c r="C64" s="203"/>
      <c r="D64" s="203"/>
      <c r="E64" s="203"/>
      <c r="F64" s="203"/>
      <c r="I64" s="125"/>
    </row>
    <row r="65" spans="1:9" s="13" customFormat="1">
      <c r="A65" s="14"/>
      <c r="C65" s="203"/>
      <c r="D65" s="203"/>
      <c r="E65" s="203"/>
      <c r="F65" s="203"/>
      <c r="I65" s="125"/>
    </row>
    <row r="66" spans="1:9" s="13" customFormat="1">
      <c r="A66" s="14"/>
      <c r="C66" s="203"/>
      <c r="D66" s="203"/>
      <c r="E66" s="203"/>
      <c r="F66" s="203"/>
      <c r="I66" s="125"/>
    </row>
    <row r="67" spans="1:9" s="13" customFormat="1">
      <c r="A67" s="14"/>
      <c r="C67" s="203"/>
      <c r="D67" s="203"/>
      <c r="E67" s="203"/>
      <c r="F67" s="203"/>
      <c r="I67" s="125"/>
    </row>
    <row r="68" spans="1:9" s="13" customFormat="1">
      <c r="A68" s="14"/>
      <c r="C68" s="203"/>
      <c r="D68" s="203"/>
      <c r="E68" s="203"/>
      <c r="F68" s="203"/>
      <c r="I68" s="125"/>
    </row>
    <row r="69" spans="1:9" s="13" customFormat="1">
      <c r="A69" s="14"/>
      <c r="C69" s="203"/>
      <c r="D69" s="203"/>
      <c r="E69" s="203"/>
      <c r="F69" s="203"/>
      <c r="I69" s="125"/>
    </row>
    <row r="70" spans="1:9" s="13" customFormat="1">
      <c r="A70" s="14"/>
      <c r="C70" s="203"/>
      <c r="D70" s="203"/>
      <c r="E70" s="203"/>
      <c r="F70" s="203"/>
      <c r="I70" s="125"/>
    </row>
    <row r="71" spans="1:9" s="13" customFormat="1">
      <c r="A71" s="14"/>
      <c r="C71" s="203"/>
      <c r="D71" s="203"/>
      <c r="E71" s="203"/>
      <c r="F71" s="203"/>
      <c r="I71" s="125"/>
    </row>
    <row r="72" spans="1:9" s="13" customFormat="1">
      <c r="A72" s="14"/>
      <c r="C72" s="203"/>
      <c r="D72" s="203"/>
      <c r="E72" s="203"/>
      <c r="F72" s="203"/>
      <c r="I72" s="125"/>
    </row>
    <row r="73" spans="1:9" s="13" customFormat="1">
      <c r="A73" s="14"/>
      <c r="C73" s="203"/>
      <c r="D73" s="203"/>
      <c r="E73" s="203"/>
      <c r="F73" s="203"/>
      <c r="I73" s="125"/>
    </row>
    <row r="74" spans="1:9" s="13" customFormat="1">
      <c r="A74" s="14"/>
      <c r="C74" s="203"/>
      <c r="D74" s="203"/>
      <c r="E74" s="203"/>
      <c r="F74" s="203"/>
      <c r="I74" s="125"/>
    </row>
    <row r="75" spans="1:9" s="13" customFormat="1">
      <c r="A75" s="14"/>
      <c r="C75" s="203"/>
      <c r="D75" s="203"/>
      <c r="E75" s="203"/>
      <c r="F75" s="203"/>
      <c r="I75" s="125"/>
    </row>
    <row r="76" spans="1:9" s="13" customFormat="1">
      <c r="A76" s="14"/>
      <c r="C76" s="203"/>
      <c r="D76" s="203"/>
      <c r="E76" s="203"/>
      <c r="F76" s="203"/>
      <c r="I76" s="125"/>
    </row>
    <row r="77" spans="1:9" s="13" customFormat="1">
      <c r="A77" s="14"/>
      <c r="C77" s="203"/>
      <c r="D77" s="203"/>
      <c r="E77" s="203"/>
      <c r="F77" s="203"/>
      <c r="I77" s="125"/>
    </row>
    <row r="78" spans="1:9" s="13" customFormat="1">
      <c r="A78" s="14"/>
      <c r="C78" s="203"/>
      <c r="D78" s="203"/>
      <c r="E78" s="203"/>
      <c r="F78" s="203"/>
      <c r="I78" s="125"/>
    </row>
    <row r="79" spans="1:9" s="13" customFormat="1">
      <c r="A79" s="14"/>
      <c r="C79" s="203"/>
      <c r="D79" s="203"/>
      <c r="E79" s="203"/>
      <c r="F79" s="203"/>
      <c r="I79" s="125"/>
    </row>
    <row r="80" spans="1:9" s="13" customFormat="1">
      <c r="A80" s="14"/>
      <c r="C80" s="203"/>
      <c r="D80" s="203"/>
      <c r="E80" s="203"/>
      <c r="F80" s="203"/>
      <c r="I80" s="125"/>
    </row>
    <row r="81" spans="1:9" s="13" customFormat="1">
      <c r="A81" s="14"/>
      <c r="C81" s="203"/>
      <c r="D81" s="203"/>
      <c r="E81" s="203"/>
      <c r="F81" s="203"/>
      <c r="I81" s="125"/>
    </row>
    <row r="82" spans="1:9" s="13" customFormat="1">
      <c r="A82" s="14"/>
      <c r="C82" s="203"/>
      <c r="D82" s="203"/>
      <c r="E82" s="203"/>
      <c r="F82" s="203"/>
      <c r="I82" s="125"/>
    </row>
    <row r="83" spans="1:9" s="13" customFormat="1">
      <c r="A83" s="14"/>
      <c r="C83" s="203"/>
      <c r="D83" s="203"/>
      <c r="E83" s="203"/>
      <c r="F83" s="203"/>
      <c r="I83" s="125"/>
    </row>
    <row r="84" spans="1:9" s="13" customFormat="1">
      <c r="A84" s="14"/>
      <c r="C84" s="203"/>
      <c r="D84" s="203"/>
      <c r="E84" s="203"/>
      <c r="F84" s="203"/>
      <c r="I84" s="125"/>
    </row>
    <row r="85" spans="1:9" s="13" customFormat="1">
      <c r="A85" s="14"/>
      <c r="C85" s="203"/>
      <c r="D85" s="203"/>
      <c r="E85" s="203"/>
      <c r="F85" s="203"/>
      <c r="I85" s="125"/>
    </row>
    <row r="86" spans="1:9" s="13" customFormat="1">
      <c r="A86" s="14"/>
      <c r="C86" s="203"/>
      <c r="D86" s="203"/>
      <c r="E86" s="203"/>
      <c r="F86" s="203"/>
      <c r="I86" s="125"/>
    </row>
    <row r="87" spans="1:9" s="13" customFormat="1">
      <c r="A87" s="14"/>
      <c r="C87" s="203"/>
      <c r="D87" s="203"/>
      <c r="E87" s="203"/>
      <c r="F87" s="203"/>
      <c r="I87" s="125"/>
    </row>
    <row r="88" spans="1:9" s="13" customFormat="1">
      <c r="A88" s="14"/>
      <c r="C88" s="203"/>
      <c r="D88" s="203"/>
      <c r="E88" s="203"/>
      <c r="F88" s="203"/>
      <c r="I88" s="125"/>
    </row>
    <row r="89" spans="1:9" s="13" customFormat="1">
      <c r="A89" s="14"/>
      <c r="C89" s="203"/>
      <c r="D89" s="203"/>
      <c r="E89" s="203"/>
      <c r="F89" s="203"/>
      <c r="I89" s="125"/>
    </row>
    <row r="90" spans="1:9" s="13" customFormat="1">
      <c r="A90" s="14"/>
      <c r="C90" s="203"/>
      <c r="D90" s="203"/>
      <c r="E90" s="203"/>
      <c r="F90" s="203"/>
      <c r="I90" s="125"/>
    </row>
    <row r="91" spans="1:9" s="13" customFormat="1">
      <c r="A91" s="14"/>
      <c r="C91" s="203"/>
      <c r="D91" s="203"/>
      <c r="E91" s="203"/>
      <c r="F91" s="203"/>
      <c r="I91" s="125"/>
    </row>
    <row r="92" spans="1:9" s="13" customFormat="1">
      <c r="A92" s="14"/>
      <c r="C92" s="203"/>
      <c r="D92" s="203"/>
      <c r="E92" s="203"/>
      <c r="F92" s="203"/>
      <c r="I92" s="125"/>
    </row>
    <row r="93" spans="1:9" s="13" customFormat="1">
      <c r="A93" s="14"/>
      <c r="C93" s="203"/>
      <c r="D93" s="203"/>
      <c r="E93" s="203"/>
      <c r="F93" s="203"/>
      <c r="I93" s="125"/>
    </row>
    <row r="94" spans="1:9" s="13" customFormat="1">
      <c r="A94" s="14"/>
      <c r="C94" s="203"/>
      <c r="D94" s="203"/>
      <c r="E94" s="203"/>
      <c r="F94" s="203"/>
      <c r="I94" s="125"/>
    </row>
    <row r="95" spans="1:9" s="13" customFormat="1">
      <c r="A95" s="14"/>
      <c r="C95" s="203"/>
      <c r="D95" s="203"/>
      <c r="E95" s="203"/>
      <c r="F95" s="203"/>
      <c r="I95" s="125"/>
    </row>
    <row r="96" spans="1:9" s="13" customFormat="1">
      <c r="A96" s="14"/>
      <c r="C96" s="203"/>
      <c r="D96" s="203"/>
      <c r="E96" s="203"/>
      <c r="F96" s="203"/>
      <c r="I96" s="125"/>
    </row>
    <row r="97" spans="1:9" s="13" customFormat="1">
      <c r="A97" s="14"/>
      <c r="C97" s="203"/>
      <c r="D97" s="203"/>
      <c r="E97" s="203"/>
      <c r="F97" s="203"/>
      <c r="I97" s="125"/>
    </row>
    <row r="98" spans="1:9" s="13" customFormat="1">
      <c r="A98" s="14"/>
      <c r="C98" s="203"/>
      <c r="D98" s="203"/>
      <c r="E98" s="203"/>
      <c r="F98" s="203"/>
      <c r="I98" s="125"/>
    </row>
    <row r="99" spans="1:9" s="13" customFormat="1">
      <c r="A99" s="14"/>
      <c r="C99" s="203"/>
      <c r="D99" s="203"/>
      <c r="E99" s="203"/>
      <c r="F99" s="203"/>
      <c r="I99" s="125"/>
    </row>
    <row r="100" spans="1:9" s="13" customFormat="1">
      <c r="A100" s="14"/>
      <c r="C100" s="203"/>
      <c r="D100" s="203"/>
      <c r="E100" s="203"/>
      <c r="F100" s="203"/>
      <c r="I100" s="125"/>
    </row>
    <row r="101" spans="1:9" s="13" customFormat="1">
      <c r="A101" s="14"/>
      <c r="C101" s="203"/>
      <c r="D101" s="203"/>
      <c r="E101" s="203"/>
      <c r="F101" s="203"/>
      <c r="I101" s="125"/>
    </row>
    <row r="102" spans="1:9" s="13" customFormat="1">
      <c r="A102" s="14"/>
      <c r="C102" s="203"/>
      <c r="D102" s="203"/>
      <c r="E102" s="203"/>
      <c r="F102" s="203"/>
      <c r="I102" s="125"/>
    </row>
    <row r="103" spans="1:9" s="13" customFormat="1">
      <c r="A103" s="14"/>
      <c r="C103" s="203"/>
      <c r="D103" s="203"/>
      <c r="E103" s="203"/>
      <c r="F103" s="203"/>
      <c r="I103" s="125"/>
    </row>
    <row r="104" spans="1:9" s="13" customFormat="1">
      <c r="A104" s="14"/>
      <c r="C104" s="203"/>
      <c r="D104" s="203"/>
      <c r="E104" s="203"/>
      <c r="F104" s="203"/>
      <c r="I104" s="125"/>
    </row>
    <row r="105" spans="1:9" s="13" customFormat="1">
      <c r="A105" s="14"/>
      <c r="C105" s="203"/>
      <c r="D105" s="203"/>
      <c r="E105" s="203"/>
      <c r="F105" s="203"/>
      <c r="I105" s="125"/>
    </row>
    <row r="106" spans="1:9" s="13" customFormat="1">
      <c r="A106" s="14"/>
      <c r="C106" s="203"/>
      <c r="D106" s="203"/>
      <c r="E106" s="203"/>
      <c r="F106" s="203"/>
      <c r="I106" s="125"/>
    </row>
    <row r="107" spans="1:9" s="13" customFormat="1">
      <c r="A107" s="14"/>
      <c r="C107" s="203"/>
      <c r="D107" s="203"/>
      <c r="E107" s="203"/>
      <c r="F107" s="203"/>
      <c r="I107" s="125"/>
    </row>
    <row r="108" spans="1:9" s="13" customFormat="1">
      <c r="A108" s="14"/>
      <c r="C108" s="203"/>
      <c r="D108" s="203"/>
      <c r="E108" s="203"/>
      <c r="F108" s="203"/>
      <c r="I108" s="125"/>
    </row>
    <row r="109" spans="1:9" s="13" customFormat="1">
      <c r="A109" s="14"/>
      <c r="C109" s="203"/>
      <c r="D109" s="203"/>
      <c r="E109" s="203"/>
      <c r="F109" s="203"/>
      <c r="I109" s="125"/>
    </row>
    <row r="110" spans="1:9" s="13" customFormat="1">
      <c r="A110" s="14"/>
      <c r="C110" s="203"/>
      <c r="D110" s="203"/>
      <c r="E110" s="203"/>
      <c r="F110" s="203"/>
      <c r="I110" s="125"/>
    </row>
    <row r="111" spans="1:9" s="13" customFormat="1">
      <c r="A111" s="14"/>
      <c r="C111" s="203"/>
      <c r="D111" s="203"/>
      <c r="E111" s="203"/>
      <c r="F111" s="203"/>
      <c r="I111" s="125"/>
    </row>
    <row r="112" spans="1:9" s="13" customFormat="1">
      <c r="A112" s="14"/>
      <c r="C112" s="203"/>
      <c r="D112" s="203"/>
      <c r="E112" s="203"/>
      <c r="F112" s="203"/>
      <c r="I112" s="125"/>
    </row>
    <row r="113" spans="1:9" s="13" customFormat="1">
      <c r="A113" s="14"/>
      <c r="C113" s="203"/>
      <c r="D113" s="203"/>
      <c r="E113" s="203"/>
      <c r="F113" s="203"/>
      <c r="I113" s="125"/>
    </row>
    <row r="114" spans="1:9" s="13" customFormat="1">
      <c r="A114" s="14"/>
      <c r="C114" s="203"/>
      <c r="D114" s="203"/>
      <c r="E114" s="203"/>
      <c r="F114" s="203"/>
      <c r="I114" s="125"/>
    </row>
    <row r="115" spans="1:9" s="13" customFormat="1">
      <c r="A115" s="14"/>
      <c r="C115" s="203"/>
      <c r="D115" s="203"/>
      <c r="E115" s="203"/>
      <c r="F115" s="203"/>
      <c r="I115" s="125"/>
    </row>
    <row r="116" spans="1:9" s="13" customFormat="1">
      <c r="A116" s="14"/>
      <c r="C116" s="203"/>
      <c r="D116" s="203"/>
      <c r="E116" s="203"/>
      <c r="F116" s="203"/>
      <c r="I116" s="125"/>
    </row>
    <row r="117" spans="1:9" s="13" customFormat="1">
      <c r="A117" s="14"/>
      <c r="C117" s="203"/>
      <c r="D117" s="203"/>
      <c r="E117" s="203"/>
      <c r="F117" s="203"/>
      <c r="I117" s="125"/>
    </row>
    <row r="118" spans="1:9" s="13" customFormat="1">
      <c r="A118" s="14"/>
      <c r="C118" s="203"/>
      <c r="D118" s="203"/>
      <c r="E118" s="203"/>
      <c r="F118" s="203"/>
      <c r="I118" s="125"/>
    </row>
    <row r="119" spans="1:9" s="13" customFormat="1">
      <c r="A119" s="14"/>
      <c r="C119" s="203"/>
      <c r="D119" s="203"/>
      <c r="E119" s="203"/>
      <c r="F119" s="203"/>
      <c r="I119" s="125"/>
    </row>
    <row r="120" spans="1:9" s="13" customFormat="1">
      <c r="A120" s="14"/>
      <c r="C120" s="203"/>
      <c r="D120" s="203"/>
      <c r="E120" s="203"/>
      <c r="F120" s="203"/>
      <c r="I120" s="125"/>
    </row>
    <row r="121" spans="1:9" s="13" customFormat="1">
      <c r="A121" s="14"/>
      <c r="C121" s="203"/>
      <c r="D121" s="203"/>
      <c r="E121" s="203"/>
      <c r="F121" s="203"/>
      <c r="I121" s="125"/>
    </row>
    <row r="122" spans="1:9" s="13" customFormat="1">
      <c r="A122" s="14"/>
      <c r="C122" s="203"/>
      <c r="D122" s="203"/>
      <c r="E122" s="203"/>
      <c r="F122" s="203"/>
      <c r="I122" s="125"/>
    </row>
    <row r="123" spans="1:9" s="13" customFormat="1">
      <c r="A123" s="14"/>
      <c r="C123" s="203"/>
      <c r="D123" s="203"/>
      <c r="E123" s="203"/>
      <c r="F123" s="203"/>
      <c r="I123" s="125"/>
    </row>
    <row r="124" spans="1:9" s="13" customFormat="1">
      <c r="A124" s="14"/>
      <c r="C124" s="203"/>
      <c r="D124" s="203"/>
      <c r="E124" s="203"/>
      <c r="F124" s="203"/>
      <c r="I124" s="125"/>
    </row>
    <row r="125" spans="1:9" s="13" customFormat="1">
      <c r="A125" s="14"/>
      <c r="C125" s="203"/>
      <c r="D125" s="203"/>
      <c r="E125" s="203"/>
      <c r="F125" s="203"/>
      <c r="I125" s="125"/>
    </row>
    <row r="126" spans="1:9" s="13" customFormat="1">
      <c r="A126" s="14"/>
      <c r="C126" s="203"/>
      <c r="D126" s="203"/>
      <c r="E126" s="203"/>
      <c r="F126" s="203"/>
      <c r="I126" s="125"/>
    </row>
    <row r="127" spans="1:9" s="13" customFormat="1">
      <c r="A127" s="14"/>
      <c r="C127" s="203"/>
      <c r="D127" s="203"/>
      <c r="E127" s="203"/>
      <c r="F127" s="203"/>
      <c r="I127" s="125"/>
    </row>
    <row r="128" spans="1:9" s="13" customFormat="1">
      <c r="A128" s="14"/>
      <c r="C128" s="203"/>
      <c r="D128" s="203"/>
      <c r="E128" s="203"/>
      <c r="F128" s="203"/>
      <c r="I128" s="125"/>
    </row>
    <row r="129" spans="1:9" s="13" customFormat="1">
      <c r="A129" s="14"/>
      <c r="C129" s="203"/>
      <c r="D129" s="203"/>
      <c r="E129" s="203"/>
      <c r="F129" s="203"/>
      <c r="I129" s="125"/>
    </row>
    <row r="130" spans="1:9" s="13" customFormat="1">
      <c r="A130" s="14"/>
      <c r="C130" s="203"/>
      <c r="D130" s="203"/>
      <c r="E130" s="203"/>
      <c r="F130" s="203"/>
      <c r="I130" s="125"/>
    </row>
    <row r="131" spans="1:9" s="13" customFormat="1">
      <c r="A131" s="14"/>
      <c r="C131" s="203"/>
      <c r="D131" s="203"/>
      <c r="E131" s="203"/>
      <c r="F131" s="203"/>
      <c r="I131" s="125"/>
    </row>
    <row r="132" spans="1:9" s="13" customFormat="1">
      <c r="A132" s="14"/>
      <c r="C132" s="203"/>
      <c r="D132" s="203"/>
      <c r="E132" s="203"/>
      <c r="F132" s="203"/>
      <c r="I132" s="125"/>
    </row>
    <row r="133" spans="1:9" s="13" customFormat="1">
      <c r="A133" s="14"/>
      <c r="C133" s="203"/>
      <c r="D133" s="203"/>
      <c r="E133" s="203"/>
      <c r="F133" s="203"/>
      <c r="I133" s="125"/>
    </row>
    <row r="134" spans="1:9" s="13" customFormat="1">
      <c r="A134" s="14"/>
      <c r="C134" s="203"/>
      <c r="D134" s="203"/>
      <c r="E134" s="203"/>
      <c r="F134" s="203"/>
      <c r="I134" s="125"/>
    </row>
    <row r="135" spans="1:9" s="13" customFormat="1">
      <c r="A135" s="14"/>
      <c r="C135" s="203"/>
      <c r="D135" s="203"/>
      <c r="E135" s="203"/>
      <c r="F135" s="203"/>
      <c r="I135" s="125"/>
    </row>
    <row r="136" spans="1:9" s="13" customFormat="1">
      <c r="A136" s="14"/>
      <c r="C136" s="203"/>
      <c r="D136" s="203"/>
      <c r="E136" s="203"/>
      <c r="F136" s="203"/>
      <c r="I136" s="125"/>
    </row>
    <row r="137" spans="1:9" s="13" customFormat="1">
      <c r="A137" s="14"/>
      <c r="C137" s="203"/>
      <c r="D137" s="203"/>
      <c r="E137" s="203"/>
      <c r="F137" s="203"/>
      <c r="I137" s="125"/>
    </row>
    <row r="138" spans="1:9" s="13" customFormat="1">
      <c r="A138" s="14"/>
      <c r="C138" s="203"/>
      <c r="D138" s="203"/>
      <c r="E138" s="203"/>
      <c r="F138" s="203"/>
      <c r="I138" s="125"/>
    </row>
    <row r="139" spans="1:9" s="13" customFormat="1">
      <c r="A139" s="14"/>
      <c r="C139" s="203"/>
      <c r="D139" s="203"/>
      <c r="E139" s="203"/>
      <c r="F139" s="203"/>
      <c r="I139" s="125"/>
    </row>
    <row r="140" spans="1:9" s="13" customFormat="1">
      <c r="A140" s="14"/>
      <c r="C140" s="203"/>
      <c r="D140" s="203"/>
      <c r="E140" s="203"/>
      <c r="F140" s="203"/>
      <c r="I140" s="125"/>
    </row>
    <row r="141" spans="1:9" s="13" customFormat="1">
      <c r="A141" s="14"/>
      <c r="C141" s="203"/>
      <c r="D141" s="203"/>
      <c r="E141" s="203"/>
      <c r="F141" s="203"/>
      <c r="I141" s="125"/>
    </row>
    <row r="142" spans="1:9" s="13" customFormat="1">
      <c r="A142" s="14"/>
      <c r="C142" s="203"/>
      <c r="D142" s="203"/>
      <c r="E142" s="203"/>
      <c r="F142" s="203"/>
      <c r="I142" s="125"/>
    </row>
    <row r="143" spans="1:9" s="13" customFormat="1">
      <c r="A143" s="14"/>
      <c r="C143" s="203"/>
      <c r="D143" s="203"/>
      <c r="E143" s="203"/>
      <c r="F143" s="203"/>
      <c r="I143" s="125"/>
    </row>
    <row r="144" spans="1:9" s="13" customFormat="1">
      <c r="A144" s="14"/>
      <c r="C144" s="203"/>
      <c r="D144" s="203"/>
      <c r="E144" s="203"/>
      <c r="F144" s="203"/>
      <c r="I144" s="125"/>
    </row>
    <row r="145" spans="1:9" s="13" customFormat="1">
      <c r="A145" s="14"/>
      <c r="C145" s="203"/>
      <c r="D145" s="203"/>
      <c r="E145" s="203"/>
      <c r="F145" s="203"/>
      <c r="I145" s="125"/>
    </row>
    <row r="146" spans="1:9" s="13" customFormat="1">
      <c r="A146" s="14"/>
      <c r="C146" s="203"/>
      <c r="D146" s="203"/>
      <c r="E146" s="203"/>
      <c r="F146" s="203"/>
      <c r="I146" s="125"/>
    </row>
    <row r="147" spans="1:9" s="13" customFormat="1">
      <c r="A147" s="14"/>
      <c r="C147" s="203"/>
      <c r="D147" s="203"/>
      <c r="E147" s="203"/>
      <c r="F147" s="203"/>
      <c r="I147" s="125"/>
    </row>
    <row r="148" spans="1:9" s="13" customFormat="1">
      <c r="A148" s="14"/>
      <c r="C148" s="203"/>
      <c r="D148" s="203"/>
      <c r="E148" s="203"/>
      <c r="F148" s="203"/>
      <c r="I148" s="125"/>
    </row>
    <row r="149" spans="1:9" s="13" customFormat="1">
      <c r="A149" s="14"/>
      <c r="C149" s="203"/>
      <c r="D149" s="203"/>
      <c r="E149" s="203"/>
      <c r="F149" s="203"/>
      <c r="I149" s="125"/>
    </row>
    <row r="150" spans="1:9" s="13" customFormat="1">
      <c r="A150" s="14"/>
      <c r="C150" s="203"/>
      <c r="D150" s="203"/>
      <c r="E150" s="203"/>
      <c r="F150" s="203"/>
      <c r="I150" s="125"/>
    </row>
    <row r="151" spans="1:9" s="13" customFormat="1">
      <c r="A151" s="14"/>
      <c r="C151" s="203"/>
      <c r="D151" s="203"/>
      <c r="E151" s="203"/>
      <c r="F151" s="203"/>
      <c r="I151" s="125"/>
    </row>
    <row r="152" spans="1:9" s="13" customFormat="1">
      <c r="A152" s="14"/>
      <c r="C152" s="203"/>
      <c r="D152" s="203"/>
      <c r="E152" s="203"/>
      <c r="F152" s="203"/>
      <c r="I152" s="125"/>
    </row>
    <row r="153" spans="1:9" s="13" customFormat="1">
      <c r="A153" s="14"/>
      <c r="C153" s="203"/>
      <c r="D153" s="203"/>
      <c r="E153" s="203"/>
      <c r="F153" s="203"/>
      <c r="I153" s="125"/>
    </row>
    <row r="154" spans="1:9" s="13" customFormat="1">
      <c r="A154" s="14"/>
      <c r="C154" s="203"/>
      <c r="D154" s="203"/>
      <c r="E154" s="203"/>
      <c r="F154" s="203"/>
      <c r="I154" s="125"/>
    </row>
    <row r="155" spans="1:9" s="13" customFormat="1">
      <c r="A155" s="14"/>
      <c r="C155" s="203"/>
      <c r="D155" s="203"/>
      <c r="E155" s="203"/>
      <c r="F155" s="203"/>
      <c r="I155" s="125"/>
    </row>
    <row r="156" spans="1:9" s="13" customFormat="1">
      <c r="A156" s="14"/>
      <c r="C156" s="203"/>
      <c r="D156" s="203"/>
      <c r="E156" s="203"/>
      <c r="F156" s="203"/>
      <c r="I156" s="125"/>
    </row>
    <row r="157" spans="1:9" s="13" customFormat="1">
      <c r="A157" s="14"/>
      <c r="C157" s="203"/>
      <c r="D157" s="203"/>
      <c r="E157" s="203"/>
      <c r="F157" s="203"/>
      <c r="I157" s="125"/>
    </row>
    <row r="158" spans="1:9" s="13" customFormat="1">
      <c r="A158" s="14"/>
      <c r="C158" s="203"/>
      <c r="D158" s="203"/>
      <c r="E158" s="203"/>
      <c r="F158" s="203"/>
      <c r="I158" s="125"/>
    </row>
    <row r="159" spans="1:9" s="13" customFormat="1">
      <c r="A159" s="14"/>
      <c r="C159" s="203"/>
      <c r="D159" s="203"/>
      <c r="E159" s="203"/>
      <c r="F159" s="203"/>
      <c r="I159" s="125"/>
    </row>
    <row r="160" spans="1:9" s="13" customFormat="1">
      <c r="A160" s="14"/>
      <c r="C160" s="203"/>
      <c r="D160" s="203"/>
      <c r="E160" s="203"/>
      <c r="F160" s="203"/>
      <c r="I160" s="125"/>
    </row>
    <row r="161" spans="1:9" s="13" customFormat="1">
      <c r="A161" s="14"/>
      <c r="C161" s="203"/>
      <c r="D161" s="203"/>
      <c r="E161" s="203"/>
      <c r="F161" s="203"/>
      <c r="I161" s="125"/>
    </row>
    <row r="162" spans="1:9" s="13" customFormat="1">
      <c r="A162" s="14"/>
      <c r="C162" s="203"/>
      <c r="D162" s="203"/>
      <c r="E162" s="203"/>
      <c r="F162" s="203"/>
      <c r="I162" s="125"/>
    </row>
    <row r="163" spans="1:9" s="13" customFormat="1">
      <c r="A163" s="14"/>
      <c r="C163" s="203"/>
      <c r="D163" s="203"/>
      <c r="E163" s="203"/>
      <c r="F163" s="203"/>
      <c r="I163" s="125"/>
    </row>
    <row r="164" spans="1:9" s="13" customFormat="1">
      <c r="A164" s="14"/>
      <c r="C164" s="203"/>
      <c r="D164" s="203"/>
      <c r="E164" s="203"/>
      <c r="F164" s="203"/>
      <c r="I164" s="125"/>
    </row>
    <row r="165" spans="1:9" s="13" customFormat="1">
      <c r="A165" s="14"/>
      <c r="C165" s="203"/>
      <c r="D165" s="203"/>
      <c r="E165" s="203"/>
      <c r="F165" s="203"/>
      <c r="I165" s="125"/>
    </row>
    <row r="166" spans="1:9" s="13" customFormat="1">
      <c r="A166" s="14"/>
      <c r="C166" s="203"/>
      <c r="D166" s="203"/>
      <c r="E166" s="203"/>
      <c r="F166" s="203"/>
      <c r="I166" s="125"/>
    </row>
    <row r="167" spans="1:9" s="13" customFormat="1">
      <c r="A167" s="14"/>
      <c r="C167" s="203"/>
      <c r="D167" s="203"/>
      <c r="E167" s="203"/>
      <c r="F167" s="203"/>
      <c r="I167" s="125"/>
    </row>
    <row r="168" spans="1:9" s="13" customFormat="1">
      <c r="A168" s="14"/>
      <c r="C168" s="203"/>
      <c r="D168" s="203"/>
      <c r="E168" s="203"/>
      <c r="F168" s="203"/>
      <c r="I168" s="125"/>
    </row>
    <row r="169" spans="1:9" s="13" customFormat="1">
      <c r="A169" s="14"/>
      <c r="C169" s="203"/>
      <c r="D169" s="203"/>
      <c r="E169" s="203"/>
      <c r="F169" s="203"/>
      <c r="I169" s="125"/>
    </row>
    <row r="170" spans="1:9" s="13" customFormat="1">
      <c r="A170" s="14"/>
      <c r="C170" s="203"/>
      <c r="D170" s="203"/>
      <c r="E170" s="203"/>
      <c r="F170" s="203"/>
      <c r="I170" s="125"/>
    </row>
    <row r="171" spans="1:9" s="13" customFormat="1">
      <c r="A171" s="14"/>
      <c r="C171" s="203"/>
      <c r="D171" s="203"/>
      <c r="E171" s="203"/>
      <c r="F171" s="203"/>
      <c r="I171" s="125"/>
    </row>
    <row r="172" spans="1:9" s="13" customFormat="1">
      <c r="A172" s="14"/>
      <c r="C172" s="203"/>
      <c r="D172" s="203"/>
      <c r="E172" s="203"/>
      <c r="F172" s="203"/>
      <c r="I172" s="125"/>
    </row>
    <row r="173" spans="1:9" s="13" customFormat="1">
      <c r="A173" s="14"/>
      <c r="C173" s="203"/>
      <c r="D173" s="203"/>
      <c r="E173" s="203"/>
      <c r="F173" s="203"/>
      <c r="I173" s="125"/>
    </row>
    <row r="174" spans="1:9" s="13" customFormat="1">
      <c r="A174" s="14"/>
      <c r="C174" s="203"/>
      <c r="D174" s="203"/>
      <c r="E174" s="203"/>
      <c r="F174" s="203"/>
      <c r="I174" s="125"/>
    </row>
    <row r="175" spans="1:9" s="13" customFormat="1">
      <c r="A175" s="14"/>
      <c r="C175" s="203"/>
      <c r="D175" s="203"/>
      <c r="E175" s="203"/>
      <c r="F175" s="203"/>
      <c r="I175" s="125"/>
    </row>
    <row r="176" spans="1:9" s="13" customFormat="1">
      <c r="A176" s="14"/>
      <c r="C176" s="203"/>
      <c r="D176" s="203"/>
      <c r="E176" s="203"/>
      <c r="F176" s="203"/>
      <c r="I176" s="125"/>
    </row>
    <row r="177" spans="1:9" s="13" customFormat="1">
      <c r="A177" s="14"/>
      <c r="C177" s="203"/>
      <c r="D177" s="203"/>
      <c r="E177" s="203"/>
      <c r="F177" s="203"/>
      <c r="I177" s="125"/>
    </row>
    <row r="178" spans="1:9" s="13" customFormat="1">
      <c r="A178" s="14"/>
      <c r="C178" s="203"/>
      <c r="D178" s="203"/>
      <c r="E178" s="203"/>
      <c r="F178" s="203"/>
      <c r="I178" s="125"/>
    </row>
    <row r="179" spans="1:9" s="13" customFormat="1">
      <c r="A179" s="14"/>
      <c r="C179" s="203"/>
      <c r="D179" s="203"/>
      <c r="E179" s="203"/>
      <c r="F179" s="203"/>
      <c r="I179" s="125"/>
    </row>
    <row r="180" spans="1:9" s="13" customFormat="1">
      <c r="A180" s="14"/>
      <c r="C180" s="203"/>
      <c r="D180" s="203"/>
      <c r="E180" s="203"/>
      <c r="F180" s="203"/>
      <c r="I180" s="125"/>
    </row>
    <row r="181" spans="1:9" s="13" customFormat="1">
      <c r="A181" s="14"/>
      <c r="C181" s="203"/>
      <c r="D181" s="203"/>
      <c r="E181" s="203"/>
      <c r="F181" s="203"/>
      <c r="I181" s="125"/>
    </row>
    <row r="182" spans="1:9" s="13" customFormat="1">
      <c r="A182" s="14"/>
      <c r="C182" s="203"/>
      <c r="D182" s="203"/>
      <c r="E182" s="203"/>
      <c r="F182" s="203"/>
      <c r="I182" s="125"/>
    </row>
    <row r="183" spans="1:9" s="13" customFormat="1">
      <c r="A183" s="14"/>
      <c r="C183" s="203"/>
      <c r="D183" s="203"/>
      <c r="E183" s="203"/>
      <c r="F183" s="203"/>
      <c r="I183" s="125"/>
    </row>
    <row r="184" spans="1:9" s="13" customFormat="1">
      <c r="A184" s="14"/>
      <c r="C184" s="203"/>
      <c r="D184" s="203"/>
      <c r="E184" s="203"/>
      <c r="F184" s="203"/>
      <c r="I184" s="125"/>
    </row>
    <row r="185" spans="1:9" s="13" customFormat="1">
      <c r="A185" s="14"/>
      <c r="C185" s="203"/>
      <c r="D185" s="203"/>
      <c r="E185" s="203"/>
      <c r="F185" s="203"/>
      <c r="I185" s="125"/>
    </row>
    <row r="186" spans="1:9" s="13" customFormat="1">
      <c r="A186" s="14"/>
      <c r="C186" s="203"/>
      <c r="D186" s="203"/>
      <c r="E186" s="203"/>
      <c r="F186" s="203"/>
      <c r="I186" s="125"/>
    </row>
    <row r="187" spans="1:9" s="13" customFormat="1">
      <c r="A187" s="14"/>
      <c r="C187" s="203"/>
      <c r="D187" s="203"/>
      <c r="E187" s="203"/>
      <c r="F187" s="203"/>
      <c r="I187" s="125"/>
    </row>
    <row r="188" spans="1:9" s="13" customFormat="1">
      <c r="A188" s="14"/>
      <c r="C188" s="203"/>
      <c r="D188" s="203"/>
      <c r="E188" s="203"/>
      <c r="F188" s="203"/>
      <c r="I188" s="125"/>
    </row>
    <row r="189" spans="1:9" s="13" customFormat="1">
      <c r="A189" s="14"/>
      <c r="C189" s="203"/>
      <c r="D189" s="203"/>
      <c r="E189" s="203"/>
      <c r="F189" s="203"/>
      <c r="I189" s="125"/>
    </row>
    <row r="190" spans="1:9" s="13" customFormat="1">
      <c r="A190" s="14"/>
      <c r="C190" s="203"/>
      <c r="D190" s="203"/>
      <c r="E190" s="203"/>
      <c r="F190" s="203"/>
      <c r="I190" s="125"/>
    </row>
    <row r="191" spans="1:9" s="13" customFormat="1">
      <c r="A191" s="14"/>
      <c r="C191" s="203"/>
      <c r="D191" s="203"/>
      <c r="E191" s="203"/>
      <c r="F191" s="203"/>
      <c r="I191" s="125"/>
    </row>
    <row r="192" spans="1:9" s="13" customFormat="1">
      <c r="A192" s="14"/>
      <c r="C192" s="203"/>
      <c r="D192" s="203"/>
      <c r="E192" s="203"/>
      <c r="F192" s="203"/>
      <c r="I192" s="125"/>
    </row>
    <row r="193" spans="1:9" s="13" customFormat="1">
      <c r="A193" s="14"/>
      <c r="C193" s="203"/>
      <c r="D193" s="203"/>
      <c r="E193" s="203"/>
      <c r="F193" s="203"/>
      <c r="I193" s="125"/>
    </row>
    <row r="194" spans="1:9" s="13" customFormat="1">
      <c r="A194" s="14"/>
      <c r="C194" s="203"/>
      <c r="D194" s="203"/>
      <c r="E194" s="203"/>
      <c r="F194" s="203"/>
      <c r="I194" s="125"/>
    </row>
    <row r="195" spans="1:9" s="13" customFormat="1">
      <c r="A195" s="14"/>
      <c r="C195" s="203"/>
      <c r="D195" s="203"/>
      <c r="E195" s="203"/>
      <c r="F195" s="203"/>
      <c r="I195" s="125"/>
    </row>
    <row r="196" spans="1:9" s="13" customFormat="1">
      <c r="A196" s="14"/>
      <c r="C196" s="203"/>
      <c r="D196" s="203"/>
      <c r="E196" s="203"/>
      <c r="F196" s="203"/>
      <c r="I196" s="125"/>
    </row>
    <row r="197" spans="1:9" s="13" customFormat="1">
      <c r="A197" s="14"/>
      <c r="C197" s="203"/>
      <c r="D197" s="203"/>
      <c r="E197" s="203"/>
      <c r="F197" s="203"/>
      <c r="I197" s="125"/>
    </row>
    <row r="198" spans="1:9" s="13" customFormat="1">
      <c r="A198" s="14"/>
      <c r="C198" s="203"/>
      <c r="D198" s="203"/>
      <c r="E198" s="203"/>
      <c r="F198" s="203"/>
      <c r="I198" s="125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6" fitToHeight="8" orientation="landscape" verticalDpi="300" r:id="rId1"/>
  <headerFooter alignWithMargins="0"/>
  <rowBreaks count="1" manualBreakCount="1">
    <brk id="2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4"/>
  <sheetViews>
    <sheetView zoomScale="78" zoomScaleNormal="78" workbookViewId="0">
      <selection activeCell="F29" sqref="F29"/>
    </sheetView>
  </sheetViews>
  <sheetFormatPr defaultColWidth="9.109375" defaultRowHeight="18"/>
  <cols>
    <col min="1" max="1" width="60.6640625" style="2" customWidth="1"/>
    <col min="2" max="2" width="14.109375" style="56" customWidth="1"/>
    <col min="3" max="3" width="15.109375" style="56" customWidth="1"/>
    <col min="4" max="4" width="16.109375" style="56" customWidth="1"/>
    <col min="5" max="5" width="16.6640625" style="56" customWidth="1"/>
    <col min="6" max="6" width="15.109375" style="56" customWidth="1"/>
    <col min="7" max="7" width="16" style="56" customWidth="1"/>
    <col min="8" max="16384" width="9.109375" style="2"/>
  </cols>
  <sheetData>
    <row r="2" spans="1:7">
      <c r="A2" s="348" t="s">
        <v>235</v>
      </c>
      <c r="B2" s="348"/>
      <c r="C2" s="348"/>
      <c r="D2" s="348"/>
      <c r="E2" s="348"/>
      <c r="F2" s="348"/>
      <c r="G2" s="348"/>
    </row>
    <row r="3" spans="1:7">
      <c r="A3" s="168"/>
      <c r="B3" s="7"/>
      <c r="C3" s="7"/>
      <c r="D3" s="168"/>
      <c r="E3" s="168"/>
      <c r="F3" s="168"/>
      <c r="G3" s="7"/>
    </row>
    <row r="4" spans="1:7" ht="73.5" customHeight="1">
      <c r="A4" s="57" t="s">
        <v>112</v>
      </c>
      <c r="B4" s="58" t="s">
        <v>7</v>
      </c>
      <c r="C4" s="58" t="s">
        <v>327</v>
      </c>
      <c r="D4" s="58" t="s">
        <v>328</v>
      </c>
      <c r="E4" s="58" t="s">
        <v>329</v>
      </c>
      <c r="F4" s="87" t="s">
        <v>246</v>
      </c>
      <c r="G4" s="88" t="s">
        <v>259</v>
      </c>
    </row>
    <row r="5" spans="1:7" ht="21.75" customHeight="1">
      <c r="A5" s="46">
        <v>1</v>
      </c>
      <c r="B5" s="47">
        <v>2</v>
      </c>
      <c r="C5" s="47">
        <v>3</v>
      </c>
      <c r="D5" s="47">
        <v>4</v>
      </c>
      <c r="E5" s="47">
        <v>5</v>
      </c>
      <c r="F5" s="47">
        <v>6</v>
      </c>
      <c r="G5" s="47">
        <v>7</v>
      </c>
    </row>
    <row r="6" spans="1:7" ht="24.75" customHeight="1">
      <c r="A6" s="345" t="s">
        <v>77</v>
      </c>
      <c r="B6" s="346"/>
      <c r="C6" s="346"/>
      <c r="D6" s="346"/>
      <c r="E6" s="346"/>
      <c r="F6" s="346"/>
      <c r="G6" s="347"/>
    </row>
    <row r="7" spans="1:7" s="172" customFormat="1" ht="24.75" customHeight="1">
      <c r="A7" s="170" t="s">
        <v>226</v>
      </c>
      <c r="B7" s="171">
        <v>2050</v>
      </c>
      <c r="C7" s="60">
        <f>SUM(C8:C9)</f>
        <v>0</v>
      </c>
      <c r="D7" s="60">
        <f t="shared" ref="D7:E7" si="0">SUM(D8:D9)</f>
        <v>0</v>
      </c>
      <c r="E7" s="60">
        <f t="shared" si="0"/>
        <v>0</v>
      </c>
      <c r="F7" s="60">
        <f>E7-D7</f>
        <v>0</v>
      </c>
      <c r="G7" s="60">
        <f>IF(D7=0,0,E7/D7*100)</f>
        <v>0</v>
      </c>
    </row>
    <row r="8" spans="1:7" s="173" customFormat="1" ht="24.75" customHeight="1">
      <c r="A8" s="61"/>
      <c r="B8" s="62"/>
      <c r="C8" s="62"/>
      <c r="D8" s="63"/>
      <c r="E8" s="63"/>
      <c r="F8" s="63">
        <f t="shared" ref="F8:F12" si="1">E8-D8</f>
        <v>0</v>
      </c>
      <c r="G8" s="63">
        <f t="shared" ref="G8:G12" si="2">IF(D8=0,0,E8/D8*100)</f>
        <v>0</v>
      </c>
    </row>
    <row r="9" spans="1:7" s="173" customFormat="1" ht="24.75" customHeight="1">
      <c r="A9" s="61"/>
      <c r="B9" s="62"/>
      <c r="C9" s="62"/>
      <c r="D9" s="63"/>
      <c r="E9" s="63"/>
      <c r="F9" s="63">
        <f t="shared" si="1"/>
        <v>0</v>
      </c>
      <c r="G9" s="63">
        <f t="shared" si="2"/>
        <v>0</v>
      </c>
    </row>
    <row r="10" spans="1:7" s="172" customFormat="1" ht="24.75" customHeight="1">
      <c r="A10" s="170" t="s">
        <v>225</v>
      </c>
      <c r="B10" s="171">
        <v>2060</v>
      </c>
      <c r="C10" s="60">
        <f>SUM(C11:C12)</f>
        <v>0</v>
      </c>
      <c r="D10" s="60">
        <f t="shared" ref="D10:E10" si="3">SUM(D11:D12)</f>
        <v>0</v>
      </c>
      <c r="E10" s="60">
        <f t="shared" si="3"/>
        <v>0</v>
      </c>
      <c r="F10" s="60">
        <f t="shared" si="1"/>
        <v>0</v>
      </c>
      <c r="G10" s="60">
        <f t="shared" si="2"/>
        <v>0</v>
      </c>
    </row>
    <row r="11" spans="1:7" s="172" customFormat="1" ht="24.75" customHeight="1">
      <c r="A11" s="65"/>
      <c r="B11" s="64"/>
      <c r="C11" s="64"/>
      <c r="D11" s="63"/>
      <c r="E11" s="63"/>
      <c r="F11" s="63">
        <f t="shared" si="1"/>
        <v>0</v>
      </c>
      <c r="G11" s="63">
        <f t="shared" si="2"/>
        <v>0</v>
      </c>
    </row>
    <row r="12" spans="1:7" s="172" customFormat="1" ht="24.75" customHeight="1">
      <c r="A12" s="65"/>
      <c r="B12" s="64"/>
      <c r="C12" s="64"/>
      <c r="D12" s="63"/>
      <c r="E12" s="63"/>
      <c r="F12" s="63">
        <f t="shared" si="1"/>
        <v>0</v>
      </c>
      <c r="G12" s="63">
        <f t="shared" si="2"/>
        <v>0</v>
      </c>
    </row>
    <row r="13" spans="1:7" s="172" customFormat="1" ht="24.75" customHeight="1">
      <c r="A13" s="349" t="s">
        <v>227</v>
      </c>
      <c r="B13" s="350"/>
      <c r="C13" s="350"/>
      <c r="D13" s="350"/>
      <c r="E13" s="350"/>
      <c r="F13" s="350"/>
      <c r="G13" s="351"/>
    </row>
    <row r="14" spans="1:7" s="172" customFormat="1" ht="32.4">
      <c r="A14" s="68" t="s">
        <v>208</v>
      </c>
      <c r="B14" s="64"/>
      <c r="C14" s="64"/>
      <c r="D14" s="63"/>
      <c r="E14" s="63"/>
      <c r="F14" s="60"/>
      <c r="G14" s="63"/>
    </row>
    <row r="15" spans="1:7" s="172" customFormat="1" ht="24.75" customHeight="1">
      <c r="A15" s="170" t="s">
        <v>228</v>
      </c>
      <c r="B15" s="171">
        <v>2117</v>
      </c>
      <c r="C15" s="60">
        <f>SUM(C16:C17)</f>
        <v>0</v>
      </c>
      <c r="D15" s="60">
        <f t="shared" ref="D15:E15" si="4">SUM(D16:D17)</f>
        <v>0</v>
      </c>
      <c r="E15" s="60">
        <f t="shared" si="4"/>
        <v>0</v>
      </c>
      <c r="F15" s="60">
        <f>E15-D15</f>
        <v>0</v>
      </c>
      <c r="G15" s="60">
        <f>IF(D15=0,0,E15/D15*100)</f>
        <v>0</v>
      </c>
    </row>
    <row r="16" spans="1:7" s="173" customFormat="1" ht="24.75" customHeight="1">
      <c r="A16" s="65"/>
      <c r="B16" s="67"/>
      <c r="C16" s="67"/>
      <c r="D16" s="63"/>
      <c r="E16" s="63"/>
      <c r="F16" s="63">
        <f t="shared" ref="F16:F29" si="5">E16-D16</f>
        <v>0</v>
      </c>
      <c r="G16" s="63">
        <f t="shared" ref="G16:G29" si="6">IF(D16=0,0,E16/D16*100)</f>
        <v>0</v>
      </c>
    </row>
    <row r="17" spans="1:8" s="173" customFormat="1" ht="24.75" customHeight="1">
      <c r="A17" s="65"/>
      <c r="B17" s="67"/>
      <c r="C17" s="67"/>
      <c r="D17" s="63"/>
      <c r="E17" s="63"/>
      <c r="F17" s="63">
        <f t="shared" si="5"/>
        <v>0</v>
      </c>
      <c r="G17" s="63">
        <f t="shared" si="6"/>
        <v>0</v>
      </c>
    </row>
    <row r="18" spans="1:8" s="172" customFormat="1" ht="32.4">
      <c r="A18" s="68" t="s">
        <v>203</v>
      </c>
      <c r="B18" s="64"/>
      <c r="C18" s="64"/>
      <c r="D18" s="63"/>
      <c r="E18" s="63"/>
      <c r="F18" s="60">
        <f t="shared" si="5"/>
        <v>0</v>
      </c>
      <c r="G18" s="63">
        <f t="shared" si="6"/>
        <v>0</v>
      </c>
    </row>
    <row r="19" spans="1:8" s="172" customFormat="1" ht="24.75" customHeight="1">
      <c r="A19" s="170" t="s">
        <v>228</v>
      </c>
      <c r="B19" s="171">
        <v>2128</v>
      </c>
      <c r="C19" s="60">
        <f>SUM(C20:C21)</f>
        <v>0</v>
      </c>
      <c r="D19" s="60">
        <f t="shared" ref="D19:E19" si="7">SUM(D20:D21)</f>
        <v>0</v>
      </c>
      <c r="E19" s="60">
        <f t="shared" si="7"/>
        <v>0</v>
      </c>
      <c r="F19" s="60">
        <f t="shared" si="5"/>
        <v>0</v>
      </c>
      <c r="G19" s="60">
        <f t="shared" si="6"/>
        <v>0</v>
      </c>
    </row>
    <row r="20" spans="1:8" s="173" customFormat="1" ht="24.75" customHeight="1">
      <c r="A20" s="65"/>
      <c r="B20" s="67"/>
      <c r="C20" s="63"/>
      <c r="D20" s="63"/>
      <c r="E20" s="63"/>
      <c r="F20" s="63">
        <f t="shared" si="5"/>
        <v>0</v>
      </c>
      <c r="G20" s="63">
        <f t="shared" si="6"/>
        <v>0</v>
      </c>
    </row>
    <row r="21" spans="1:8" s="173" customFormat="1" ht="24.75" customHeight="1">
      <c r="A21" s="65"/>
      <c r="B21" s="67"/>
      <c r="C21" s="67"/>
      <c r="D21" s="63"/>
      <c r="E21" s="63"/>
      <c r="F21" s="63">
        <f t="shared" si="5"/>
        <v>0</v>
      </c>
      <c r="G21" s="63">
        <f t="shared" si="6"/>
        <v>0</v>
      </c>
    </row>
    <row r="22" spans="1:8" s="172" customFormat="1" ht="16.2">
      <c r="A22" s="68" t="s">
        <v>230</v>
      </c>
      <c r="B22" s="64"/>
      <c r="C22" s="64"/>
      <c r="D22" s="60"/>
      <c r="E22" s="60"/>
      <c r="F22" s="60">
        <f t="shared" si="5"/>
        <v>0</v>
      </c>
      <c r="G22" s="60">
        <f t="shared" si="6"/>
        <v>0</v>
      </c>
    </row>
    <row r="23" spans="1:8" s="172" customFormat="1" ht="24.75" customHeight="1">
      <c r="A23" s="170" t="s">
        <v>231</v>
      </c>
      <c r="B23" s="171">
        <v>2133</v>
      </c>
      <c r="C23" s="60">
        <f>SUM(C24:C25)</f>
        <v>0</v>
      </c>
      <c r="D23" s="60">
        <f t="shared" ref="D23:E23" si="8">SUM(D24:D25)</f>
        <v>0</v>
      </c>
      <c r="E23" s="60">
        <f t="shared" si="8"/>
        <v>0</v>
      </c>
      <c r="F23" s="60">
        <f t="shared" si="5"/>
        <v>0</v>
      </c>
      <c r="G23" s="60">
        <f t="shared" si="6"/>
        <v>0</v>
      </c>
    </row>
    <row r="24" spans="1:8" s="172" customFormat="1" ht="24.75" customHeight="1">
      <c r="A24" s="70"/>
      <c r="B24" s="67"/>
      <c r="C24" s="63"/>
      <c r="D24" s="63"/>
      <c r="E24" s="63"/>
      <c r="F24" s="63">
        <f t="shared" si="5"/>
        <v>0</v>
      </c>
      <c r="G24" s="63">
        <f t="shared" si="6"/>
        <v>0</v>
      </c>
    </row>
    <row r="25" spans="1:8" s="172" customFormat="1" ht="24.75" customHeight="1">
      <c r="A25" s="65"/>
      <c r="B25" s="64"/>
      <c r="C25" s="64"/>
      <c r="D25" s="63"/>
      <c r="E25" s="63"/>
      <c r="F25" s="63">
        <f t="shared" si="5"/>
        <v>0</v>
      </c>
      <c r="G25" s="63">
        <f t="shared" si="6"/>
        <v>0</v>
      </c>
    </row>
    <row r="26" spans="1:8" s="172" customFormat="1" ht="24.75" customHeight="1">
      <c r="A26" s="71" t="s">
        <v>232</v>
      </c>
      <c r="B26" s="64"/>
      <c r="C26" s="64"/>
      <c r="D26" s="63"/>
      <c r="E26" s="63"/>
      <c r="F26" s="60">
        <f t="shared" si="5"/>
        <v>0</v>
      </c>
      <c r="G26" s="63">
        <f t="shared" si="6"/>
        <v>0</v>
      </c>
    </row>
    <row r="27" spans="1:8" s="172" customFormat="1" ht="24.75" customHeight="1">
      <c r="A27" s="170" t="s">
        <v>233</v>
      </c>
      <c r="B27" s="171">
        <v>2142</v>
      </c>
      <c r="C27" s="60">
        <f>SUM(C28:C29)</f>
        <v>0</v>
      </c>
      <c r="D27" s="60">
        <f t="shared" ref="D27:E27" si="9">SUM(D28:D29)</f>
        <v>0</v>
      </c>
      <c r="E27" s="60">
        <f t="shared" si="9"/>
        <v>0</v>
      </c>
      <c r="F27" s="60">
        <f t="shared" si="5"/>
        <v>0</v>
      </c>
      <c r="G27" s="60">
        <f t="shared" si="6"/>
        <v>0</v>
      </c>
    </row>
    <row r="28" spans="1:8" s="172" customFormat="1" ht="24.75" customHeight="1">
      <c r="A28" s="70"/>
      <c r="B28" s="67"/>
      <c r="C28" s="63"/>
      <c r="D28" s="63"/>
      <c r="E28" s="63"/>
      <c r="F28" s="60">
        <f t="shared" si="5"/>
        <v>0</v>
      </c>
      <c r="G28" s="63">
        <f t="shared" si="6"/>
        <v>0</v>
      </c>
    </row>
    <row r="29" spans="1:8" s="172" customFormat="1" ht="24.75" customHeight="1">
      <c r="A29" s="65"/>
      <c r="B29" s="64"/>
      <c r="C29" s="64"/>
      <c r="D29" s="63"/>
      <c r="E29" s="63"/>
      <c r="F29" s="60">
        <f t="shared" si="5"/>
        <v>0</v>
      </c>
      <c r="G29" s="63">
        <f t="shared" si="6"/>
        <v>0</v>
      </c>
    </row>
    <row r="30" spans="1:8">
      <c r="A30" s="48"/>
      <c r="B30" s="49"/>
      <c r="C30" s="49"/>
      <c r="D30" s="50"/>
      <c r="E30" s="51"/>
      <c r="F30" s="51"/>
      <c r="G30" s="51"/>
    </row>
    <row r="31" spans="1:8" ht="24.75" customHeight="1">
      <c r="A31" s="24" t="s">
        <v>254</v>
      </c>
      <c r="B31" s="10"/>
      <c r="C31" s="352"/>
      <c r="D31" s="352"/>
      <c r="E31" s="54"/>
      <c r="F31" s="353" t="s">
        <v>267</v>
      </c>
      <c r="G31" s="353"/>
      <c r="H31" s="55"/>
    </row>
    <row r="32" spans="1:8">
      <c r="A32" s="102" t="s">
        <v>205</v>
      </c>
      <c r="B32" s="99"/>
      <c r="C32" s="343" t="s">
        <v>211</v>
      </c>
      <c r="D32" s="343"/>
      <c r="E32" s="99"/>
      <c r="F32" s="344" t="s">
        <v>130</v>
      </c>
      <c r="G32" s="344"/>
      <c r="H32" s="169"/>
    </row>
    <row r="33" spans="1:7">
      <c r="A33" s="48"/>
      <c r="B33" s="49"/>
      <c r="C33" s="49"/>
      <c r="D33" s="50"/>
      <c r="E33" s="51"/>
      <c r="F33" s="51"/>
      <c r="G33" s="51"/>
    </row>
    <row r="34" spans="1:7">
      <c r="A34" s="48"/>
      <c r="B34" s="49"/>
      <c r="C34" s="49"/>
      <c r="D34" s="50"/>
      <c r="E34" s="51"/>
      <c r="F34" s="51"/>
      <c r="G34" s="51"/>
    </row>
    <row r="35" spans="1:7">
      <c r="A35" s="48"/>
      <c r="B35" s="49"/>
      <c r="C35" s="49"/>
      <c r="D35" s="50"/>
      <c r="E35" s="51"/>
      <c r="F35" s="51"/>
      <c r="G35" s="51"/>
    </row>
    <row r="36" spans="1:7">
      <c r="A36" s="48"/>
      <c r="B36" s="49"/>
      <c r="C36" s="49"/>
      <c r="D36" s="50"/>
      <c r="E36" s="51"/>
      <c r="F36" s="51"/>
      <c r="G36" s="51"/>
    </row>
    <row r="37" spans="1:7">
      <c r="A37" s="48"/>
      <c r="B37" s="49"/>
      <c r="C37" s="49"/>
      <c r="D37" s="50"/>
      <c r="E37" s="51"/>
      <c r="F37" s="51"/>
      <c r="G37" s="51"/>
    </row>
    <row r="38" spans="1:7">
      <c r="A38" s="48"/>
      <c r="B38" s="49"/>
      <c r="C38" s="49"/>
      <c r="D38" s="50"/>
      <c r="E38" s="51"/>
      <c r="F38" s="51"/>
      <c r="G38" s="51"/>
    </row>
    <row r="39" spans="1:7">
      <c r="A39" s="48"/>
      <c r="B39" s="49"/>
      <c r="C39" s="49"/>
      <c r="D39" s="50"/>
      <c r="E39" s="51"/>
      <c r="F39" s="51"/>
      <c r="G39" s="51"/>
    </row>
    <row r="40" spans="1:7">
      <c r="A40" s="48"/>
      <c r="B40" s="49"/>
      <c r="C40" s="49"/>
      <c r="D40" s="50"/>
      <c r="E40" s="51"/>
      <c r="F40" s="51"/>
      <c r="G40" s="51"/>
    </row>
    <row r="41" spans="1:7">
      <c r="A41" s="48"/>
      <c r="B41" s="49"/>
      <c r="C41" s="49"/>
      <c r="D41" s="50"/>
      <c r="E41" s="51"/>
      <c r="F41" s="51"/>
      <c r="G41" s="51"/>
    </row>
    <row r="42" spans="1:7">
      <c r="A42" s="48"/>
      <c r="B42" s="49"/>
      <c r="C42" s="49"/>
      <c r="D42" s="50"/>
      <c r="E42" s="51"/>
      <c r="F42" s="51"/>
      <c r="G42" s="51"/>
    </row>
    <row r="43" spans="1:7">
      <c r="A43" s="48"/>
      <c r="B43" s="49"/>
      <c r="C43" s="49"/>
      <c r="D43" s="50"/>
      <c r="E43" s="51"/>
      <c r="F43" s="51"/>
      <c r="G43" s="51"/>
    </row>
    <row r="44" spans="1:7">
      <c r="A44" s="48"/>
      <c r="B44" s="49"/>
      <c r="C44" s="49"/>
      <c r="D44" s="50"/>
      <c r="E44" s="51"/>
      <c r="F44" s="51"/>
      <c r="G44" s="51"/>
    </row>
    <row r="45" spans="1:7">
      <c r="A45" s="48"/>
      <c r="B45" s="49"/>
      <c r="C45" s="49"/>
      <c r="D45" s="50"/>
      <c r="E45" s="51"/>
      <c r="F45" s="51"/>
      <c r="G45" s="51"/>
    </row>
    <row r="46" spans="1:7">
      <c r="A46" s="48"/>
      <c r="B46" s="49"/>
      <c r="C46" s="49"/>
      <c r="D46" s="50"/>
      <c r="E46" s="51"/>
      <c r="F46" s="51"/>
      <c r="G46" s="51"/>
    </row>
    <row r="47" spans="1:7">
      <c r="A47" s="48"/>
      <c r="B47" s="49"/>
      <c r="C47" s="49"/>
      <c r="D47" s="50"/>
      <c r="E47" s="51"/>
      <c r="F47" s="51"/>
      <c r="G47" s="51"/>
    </row>
    <row r="48" spans="1:7">
      <c r="A48" s="48"/>
      <c r="B48" s="49"/>
      <c r="C48" s="49"/>
      <c r="D48" s="50"/>
      <c r="E48" s="51"/>
      <c r="F48" s="51"/>
      <c r="G48" s="51"/>
    </row>
    <row r="49" spans="1:7">
      <c r="A49" s="48"/>
      <c r="B49" s="49"/>
      <c r="C49" s="49"/>
      <c r="D49" s="50"/>
      <c r="E49" s="51"/>
      <c r="F49" s="51"/>
      <c r="G49" s="51"/>
    </row>
    <row r="50" spans="1:7">
      <c r="A50" s="48"/>
      <c r="B50" s="49"/>
      <c r="C50" s="49"/>
      <c r="D50" s="50"/>
      <c r="E50" s="51"/>
      <c r="F50" s="51"/>
      <c r="G50" s="51"/>
    </row>
    <row r="51" spans="1:7">
      <c r="A51" s="48"/>
      <c r="B51" s="49"/>
      <c r="C51" s="49"/>
      <c r="D51" s="50"/>
      <c r="E51" s="51"/>
      <c r="F51" s="51"/>
      <c r="G51" s="51"/>
    </row>
    <row r="52" spans="1:7">
      <c r="A52" s="48"/>
      <c r="B52" s="49"/>
      <c r="C52" s="49"/>
      <c r="D52" s="50"/>
      <c r="E52" s="51"/>
      <c r="F52" s="51"/>
      <c r="G52" s="51"/>
    </row>
    <row r="53" spans="1:7">
      <c r="A53" s="48"/>
      <c r="B53" s="49"/>
      <c r="C53" s="49"/>
      <c r="D53" s="50"/>
      <c r="E53" s="51"/>
      <c r="F53" s="51"/>
      <c r="G53" s="51"/>
    </row>
    <row r="54" spans="1:7">
      <c r="A54" s="48"/>
      <c r="B54" s="49"/>
      <c r="C54" s="49"/>
      <c r="D54" s="50"/>
      <c r="E54" s="51"/>
      <c r="F54" s="51"/>
      <c r="G54" s="51"/>
    </row>
    <row r="55" spans="1:7">
      <c r="A55" s="48"/>
      <c r="B55" s="49"/>
      <c r="C55" s="49"/>
      <c r="D55" s="50"/>
      <c r="E55" s="51"/>
      <c r="F55" s="51"/>
      <c r="G55" s="51"/>
    </row>
    <row r="56" spans="1:7">
      <c r="A56" s="48"/>
      <c r="B56" s="49"/>
      <c r="C56" s="49"/>
      <c r="D56" s="50"/>
      <c r="E56" s="51"/>
      <c r="F56" s="51"/>
      <c r="G56" s="51"/>
    </row>
    <row r="57" spans="1:7">
      <c r="A57" s="48"/>
      <c r="B57" s="49"/>
      <c r="C57" s="49"/>
      <c r="D57" s="50"/>
      <c r="E57" s="51"/>
      <c r="F57" s="51"/>
      <c r="G57" s="51"/>
    </row>
    <row r="58" spans="1:7">
      <c r="A58" s="48"/>
      <c r="B58" s="49"/>
      <c r="C58" s="49"/>
      <c r="D58" s="50"/>
      <c r="E58" s="51"/>
      <c r="F58" s="51"/>
      <c r="G58" s="51"/>
    </row>
    <row r="59" spans="1:7">
      <c r="A59" s="48"/>
      <c r="B59" s="49"/>
      <c r="C59" s="49"/>
      <c r="D59" s="50"/>
      <c r="E59" s="51"/>
      <c r="F59" s="51"/>
      <c r="G59" s="51"/>
    </row>
    <row r="60" spans="1:7">
      <c r="A60" s="48"/>
      <c r="B60" s="49"/>
      <c r="C60" s="49"/>
      <c r="D60" s="50"/>
      <c r="E60" s="51"/>
      <c r="F60" s="51"/>
      <c r="G60" s="51"/>
    </row>
    <row r="61" spans="1:7">
      <c r="A61" s="48"/>
      <c r="B61" s="49"/>
      <c r="C61" s="49"/>
      <c r="D61" s="50"/>
      <c r="E61" s="51"/>
      <c r="F61" s="51"/>
      <c r="G61" s="51"/>
    </row>
    <row r="62" spans="1:7">
      <c r="A62" s="48"/>
      <c r="B62" s="49"/>
      <c r="C62" s="49"/>
      <c r="D62" s="50"/>
      <c r="E62" s="51"/>
      <c r="F62" s="51"/>
      <c r="G62" s="51"/>
    </row>
    <row r="63" spans="1:7">
      <c r="A63" s="48"/>
      <c r="B63" s="49"/>
      <c r="C63" s="49"/>
      <c r="D63" s="50"/>
      <c r="E63" s="51"/>
      <c r="F63" s="51"/>
      <c r="G63" s="51"/>
    </row>
    <row r="64" spans="1:7">
      <c r="A64" s="48"/>
      <c r="D64" s="52"/>
      <c r="E64" s="53"/>
      <c r="F64" s="53"/>
      <c r="G64" s="53"/>
    </row>
    <row r="65" spans="1:7">
      <c r="A65" s="5"/>
      <c r="D65" s="52"/>
      <c r="E65" s="53"/>
      <c r="F65" s="53"/>
      <c r="G65" s="53"/>
    </row>
    <row r="66" spans="1:7">
      <c r="A66" s="5"/>
      <c r="D66" s="52"/>
      <c r="E66" s="53"/>
      <c r="F66" s="53"/>
      <c r="G66" s="53"/>
    </row>
    <row r="67" spans="1:7">
      <c r="A67" s="5"/>
      <c r="D67" s="52"/>
      <c r="E67" s="53"/>
      <c r="F67" s="53"/>
      <c r="G67" s="53"/>
    </row>
    <row r="68" spans="1:7">
      <c r="A68" s="5"/>
      <c r="D68" s="52"/>
      <c r="E68" s="53"/>
      <c r="F68" s="53"/>
      <c r="G68" s="53"/>
    </row>
    <row r="69" spans="1:7">
      <c r="A69" s="5"/>
      <c r="D69" s="52"/>
      <c r="E69" s="53"/>
      <c r="F69" s="53"/>
      <c r="G69" s="53"/>
    </row>
    <row r="70" spans="1:7">
      <c r="A70" s="5"/>
      <c r="D70" s="52"/>
      <c r="E70" s="53"/>
      <c r="F70" s="53"/>
      <c r="G70" s="53"/>
    </row>
    <row r="71" spans="1:7">
      <c r="A71" s="5"/>
      <c r="D71" s="52"/>
      <c r="E71" s="53"/>
      <c r="F71" s="53"/>
      <c r="G71" s="53"/>
    </row>
    <row r="72" spans="1:7">
      <c r="A72" s="5"/>
      <c r="D72" s="52"/>
      <c r="E72" s="53"/>
      <c r="F72" s="53"/>
      <c r="G72" s="53"/>
    </row>
    <row r="73" spans="1:7">
      <c r="A73" s="5"/>
      <c r="D73" s="52"/>
      <c r="E73" s="53"/>
      <c r="F73" s="53"/>
      <c r="G73" s="53"/>
    </row>
    <row r="74" spans="1:7">
      <c r="A74" s="5"/>
      <c r="D74" s="52"/>
      <c r="E74" s="53"/>
      <c r="F74" s="53"/>
      <c r="G74" s="53"/>
    </row>
    <row r="75" spans="1:7">
      <c r="A75" s="5"/>
      <c r="D75" s="52"/>
      <c r="E75" s="53"/>
      <c r="F75" s="53"/>
      <c r="G75" s="53"/>
    </row>
    <row r="76" spans="1:7">
      <c r="A76" s="5"/>
      <c r="D76" s="52"/>
      <c r="E76" s="53"/>
      <c r="F76" s="53"/>
      <c r="G76" s="53"/>
    </row>
    <row r="77" spans="1:7">
      <c r="A77" s="5"/>
      <c r="D77" s="52"/>
      <c r="E77" s="53"/>
      <c r="F77" s="53"/>
      <c r="G77" s="53"/>
    </row>
    <row r="78" spans="1:7">
      <c r="A78" s="5"/>
      <c r="D78" s="52"/>
      <c r="E78" s="53"/>
      <c r="F78" s="53"/>
      <c r="G78" s="53"/>
    </row>
    <row r="79" spans="1:7">
      <c r="A79" s="5"/>
      <c r="D79" s="52"/>
      <c r="E79" s="53"/>
      <c r="F79" s="53"/>
      <c r="G79" s="53"/>
    </row>
    <row r="80" spans="1:7">
      <c r="A80" s="5"/>
      <c r="D80" s="52"/>
      <c r="E80" s="53"/>
      <c r="F80" s="53"/>
      <c r="G80" s="53"/>
    </row>
    <row r="81" spans="1:7">
      <c r="A81" s="5"/>
      <c r="D81" s="52"/>
      <c r="E81" s="53"/>
      <c r="F81" s="53"/>
      <c r="G81" s="53"/>
    </row>
    <row r="82" spans="1:7">
      <c r="A82" s="5"/>
      <c r="D82" s="52"/>
      <c r="E82" s="53"/>
      <c r="F82" s="53"/>
      <c r="G82" s="53"/>
    </row>
    <row r="83" spans="1:7">
      <c r="A83" s="5"/>
      <c r="D83" s="52"/>
      <c r="E83" s="53"/>
      <c r="F83" s="53"/>
      <c r="G83" s="53"/>
    </row>
    <row r="84" spans="1:7">
      <c r="A84" s="5"/>
      <c r="D84" s="52"/>
      <c r="E84" s="53"/>
      <c r="F84" s="53"/>
      <c r="G84" s="53"/>
    </row>
    <row r="85" spans="1:7">
      <c r="A85" s="5"/>
      <c r="D85" s="52"/>
      <c r="E85" s="53"/>
      <c r="F85" s="53"/>
      <c r="G85" s="53"/>
    </row>
    <row r="86" spans="1:7">
      <c r="A86" s="5"/>
      <c r="D86" s="52"/>
      <c r="E86" s="53"/>
      <c r="F86" s="53"/>
      <c r="G86" s="53"/>
    </row>
    <row r="87" spans="1:7">
      <c r="A87" s="5"/>
    </row>
    <row r="88" spans="1:7">
      <c r="A88" s="6"/>
    </row>
    <row r="89" spans="1:7">
      <c r="A89" s="6"/>
    </row>
    <row r="90" spans="1:7">
      <c r="A90" s="6"/>
    </row>
    <row r="91" spans="1:7">
      <c r="A91" s="6"/>
    </row>
    <row r="92" spans="1:7">
      <c r="A92" s="6"/>
    </row>
    <row r="93" spans="1:7">
      <c r="A93" s="6"/>
    </row>
    <row r="94" spans="1:7">
      <c r="A94" s="6"/>
    </row>
    <row r="95" spans="1:7">
      <c r="A95" s="6"/>
    </row>
    <row r="96" spans="1:7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</sheetData>
  <mergeCells count="7">
    <mergeCell ref="C32:D32"/>
    <mergeCell ref="F32:G32"/>
    <mergeCell ref="A6:G6"/>
    <mergeCell ref="A2:G2"/>
    <mergeCell ref="A13:G13"/>
    <mergeCell ref="C31:D31"/>
    <mergeCell ref="F31:G31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4"/>
  <sheetViews>
    <sheetView zoomScale="59" zoomScaleNormal="59" zoomScaleSheetLayoutView="55" workbookViewId="0">
      <selection activeCell="F23" sqref="F23"/>
    </sheetView>
  </sheetViews>
  <sheetFormatPr defaultColWidth="9.109375" defaultRowHeight="18"/>
  <cols>
    <col min="1" max="1" width="80.109375" style="2" customWidth="1"/>
    <col min="2" max="2" width="12.6640625" style="4" customWidth="1"/>
    <col min="3" max="4" width="25.6640625" style="4" customWidth="1"/>
    <col min="5" max="6" width="22.88671875" style="4" customWidth="1"/>
    <col min="7" max="8" width="23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26" t="s">
        <v>197</v>
      </c>
    </row>
    <row r="2" spans="1:9" ht="39" customHeight="1">
      <c r="A2" s="356" t="s">
        <v>91</v>
      </c>
      <c r="B2" s="356"/>
      <c r="C2" s="356"/>
      <c r="D2" s="356"/>
      <c r="E2" s="356"/>
      <c r="F2" s="356"/>
      <c r="G2" s="356"/>
      <c r="H2" s="356"/>
    </row>
    <row r="3" spans="1:9" ht="30" customHeight="1">
      <c r="A3" s="358" t="s">
        <v>183</v>
      </c>
      <c r="B3" s="358"/>
      <c r="C3" s="358"/>
      <c r="D3" s="358"/>
      <c r="E3" s="358"/>
      <c r="F3" s="358"/>
      <c r="G3" s="358"/>
      <c r="H3" s="358"/>
    </row>
    <row r="4" spans="1:9" ht="58.5" customHeight="1">
      <c r="A4" s="354" t="s">
        <v>112</v>
      </c>
      <c r="B4" s="357" t="s">
        <v>7</v>
      </c>
      <c r="C4" s="357" t="s">
        <v>157</v>
      </c>
      <c r="D4" s="357"/>
      <c r="E4" s="359" t="s">
        <v>324</v>
      </c>
      <c r="F4" s="359"/>
      <c r="G4" s="359"/>
      <c r="H4" s="359"/>
    </row>
    <row r="5" spans="1:9" ht="68.25" customHeight="1">
      <c r="A5" s="355"/>
      <c r="B5" s="357"/>
      <c r="C5" s="199" t="s">
        <v>323</v>
      </c>
      <c r="D5" s="199" t="s">
        <v>330</v>
      </c>
      <c r="E5" s="199" t="s">
        <v>106</v>
      </c>
      <c r="F5" s="199" t="s">
        <v>102</v>
      </c>
      <c r="G5" s="199" t="s">
        <v>109</v>
      </c>
      <c r="H5" s="199" t="s">
        <v>207</v>
      </c>
    </row>
    <row r="6" spans="1:9" ht="33.75" customHeight="1">
      <c r="A6" s="28">
        <v>1</v>
      </c>
      <c r="B6" s="27">
        <v>2</v>
      </c>
      <c r="C6" s="28">
        <v>3</v>
      </c>
      <c r="D6" s="199">
        <v>4</v>
      </c>
      <c r="E6" s="28">
        <v>5</v>
      </c>
      <c r="F6" s="199">
        <v>6</v>
      </c>
      <c r="G6" s="28">
        <v>7</v>
      </c>
      <c r="H6" s="199">
        <v>8</v>
      </c>
    </row>
    <row r="7" spans="1:9" s="3" customFormat="1" ht="68.25" customHeight="1">
      <c r="A7" s="29" t="s">
        <v>52</v>
      </c>
      <c r="B7" s="37">
        <v>4000</v>
      </c>
      <c r="C7" s="201">
        <f>SUM(C8:C13)</f>
        <v>2474.5</v>
      </c>
      <c r="D7" s="201">
        <f>SUM(D8:D13)</f>
        <v>53.8</v>
      </c>
      <c r="E7" s="201">
        <f t="shared" ref="E7:F7" si="0">SUM(E8:E13)</f>
        <v>0</v>
      </c>
      <c r="F7" s="201">
        <f t="shared" si="0"/>
        <v>53.8</v>
      </c>
      <c r="G7" s="201">
        <f>IF(F7="(    )",0,F7)-IF(E7="(    )",0,E7)</f>
        <v>53.8</v>
      </c>
      <c r="H7" s="206">
        <f t="shared" ref="H7" si="1">IF(IF(E7="(    )",0,E7)=0,0,IF(F7="(    )",0,F7)/IF(E7="(    )",0,E7))*100</f>
        <v>0</v>
      </c>
    </row>
    <row r="8" spans="1:9" ht="54.75" customHeight="1">
      <c r="A8" s="30" t="s">
        <v>0</v>
      </c>
      <c r="B8" s="35" t="s">
        <v>93</v>
      </c>
      <c r="C8" s="202">
        <f>'Розшифровка до капівидатків'!C7</f>
        <v>0</v>
      </c>
      <c r="D8" s="202">
        <f>'Розшифровка до капівидатків'!E7</f>
        <v>0</v>
      </c>
      <c r="E8" s="202">
        <f>'Розшифровка до капівидатків'!D7</f>
        <v>0</v>
      </c>
      <c r="F8" s="202">
        <f>'Розшифровка до капівидатків'!E7</f>
        <v>0</v>
      </c>
      <c r="G8" s="202">
        <f t="shared" ref="G8:G13" si="2">IF(F8="(    )",0,F8)-IF(E8="(    )",0,E8)</f>
        <v>0</v>
      </c>
      <c r="H8" s="207">
        <f t="shared" ref="H8:H13" si="3">IF(IF(E8="(    )",0,E8)=0,0,IF(F8="(    )",0,F8)/IF(E8="(    )",0,E8))*100</f>
        <v>0</v>
      </c>
    </row>
    <row r="9" spans="1:9" ht="54.75" customHeight="1">
      <c r="A9" s="30" t="s">
        <v>1</v>
      </c>
      <c r="B9" s="35">
        <v>4020</v>
      </c>
      <c r="C9" s="202">
        <v>2440.1999999999998</v>
      </c>
      <c r="D9" s="202">
        <f>'Розшифровка до капівидатків'!E10</f>
        <v>0</v>
      </c>
      <c r="E9" s="202">
        <f>'Розшифровка до капівидатків'!D10</f>
        <v>0</v>
      </c>
      <c r="F9" s="202">
        <f>'Розшифровка до капівидатків'!E10</f>
        <v>0</v>
      </c>
      <c r="G9" s="202">
        <f t="shared" si="2"/>
        <v>0</v>
      </c>
      <c r="H9" s="207">
        <f t="shared" si="3"/>
        <v>0</v>
      </c>
    </row>
    <row r="10" spans="1:9" ht="54.75" customHeight="1">
      <c r="A10" s="30" t="s">
        <v>14</v>
      </c>
      <c r="B10" s="35">
        <v>4030</v>
      </c>
      <c r="C10" s="202">
        <v>34.299999999999997</v>
      </c>
      <c r="D10" s="202">
        <f>'Розшифровка до капівидатків'!E16</f>
        <v>39.099999999999994</v>
      </c>
      <c r="E10" s="202">
        <f>'Розшифровка до капівидатків'!D16</f>
        <v>0</v>
      </c>
      <c r="F10" s="202">
        <f>'Розшифровка до капівидатків'!E16</f>
        <v>39.099999999999994</v>
      </c>
      <c r="G10" s="202">
        <f t="shared" si="2"/>
        <v>39.099999999999994</v>
      </c>
      <c r="H10" s="207">
        <f t="shared" si="3"/>
        <v>0</v>
      </c>
    </row>
    <row r="11" spans="1:9" ht="54.75" customHeight="1">
      <c r="A11" s="30" t="s">
        <v>2</v>
      </c>
      <c r="B11" s="35">
        <v>4040</v>
      </c>
      <c r="C11" s="202">
        <f>'Розшифровка до капівидатків'!C39</f>
        <v>0</v>
      </c>
      <c r="D11" s="202">
        <f>'Розшифровка до капівидатків'!E39</f>
        <v>0</v>
      </c>
      <c r="E11" s="202">
        <f>'Розшифровка до капівидатків'!D39</f>
        <v>0</v>
      </c>
      <c r="F11" s="202">
        <f>'Розшифровка до капівидатків'!E39</f>
        <v>0</v>
      </c>
      <c r="G11" s="202">
        <f t="shared" si="2"/>
        <v>0</v>
      </c>
      <c r="H11" s="207">
        <f t="shared" si="3"/>
        <v>0</v>
      </c>
    </row>
    <row r="12" spans="1:9" ht="54.75" customHeight="1">
      <c r="A12" s="30" t="s">
        <v>43</v>
      </c>
      <c r="B12" s="35">
        <v>4050</v>
      </c>
      <c r="C12" s="202">
        <f>'Розшифровка до капівидатків'!C42</f>
        <v>0</v>
      </c>
      <c r="D12" s="202">
        <f>'Розшифровка до капівидатків'!E42</f>
        <v>14.7</v>
      </c>
      <c r="E12" s="202">
        <f>'Розшифровка до капівидатків'!D42</f>
        <v>0</v>
      </c>
      <c r="F12" s="202">
        <f>'Розшифровка до капівидатків'!E42</f>
        <v>14.7</v>
      </c>
      <c r="G12" s="202">
        <f>IF(F12="(    )",0,F12)-IF(D12="(    )",0,D12)</f>
        <v>0</v>
      </c>
      <c r="H12" s="207">
        <f>IF(IF(D12="(    )",0,D12)=0,0,IF(F12="(    )",0,F12)/IF(D12="(    )",0,D12))*100</f>
        <v>100</v>
      </c>
    </row>
    <row r="13" spans="1:9" ht="54.75" customHeight="1">
      <c r="A13" s="30" t="s">
        <v>141</v>
      </c>
      <c r="B13" s="35">
        <v>4060</v>
      </c>
      <c r="C13" s="202">
        <f>'Розшифровка до капівидатків'!C45</f>
        <v>0</v>
      </c>
      <c r="D13" s="202">
        <f>'Розшифровка до капівидатків'!E45</f>
        <v>0</v>
      </c>
      <c r="E13" s="202">
        <f>'Розшифровка до капівидатків'!D45</f>
        <v>0</v>
      </c>
      <c r="F13" s="202">
        <f>'Розшифровка до капівидатків'!E45</f>
        <v>0</v>
      </c>
      <c r="G13" s="202">
        <f t="shared" si="2"/>
        <v>0</v>
      </c>
      <c r="H13" s="207">
        <f t="shared" si="3"/>
        <v>0</v>
      </c>
    </row>
    <row r="14" spans="1:9" ht="21">
      <c r="A14" s="33"/>
      <c r="B14" s="33"/>
      <c r="C14" s="33"/>
      <c r="D14" s="33"/>
      <c r="E14" s="33"/>
      <c r="F14" s="33"/>
      <c r="G14" s="33"/>
      <c r="H14" s="33"/>
    </row>
    <row r="15" spans="1:9" ht="21">
      <c r="A15" s="33"/>
      <c r="B15" s="33"/>
      <c r="C15" s="33"/>
      <c r="D15" s="33"/>
      <c r="E15" s="33"/>
      <c r="F15" s="33"/>
      <c r="G15" s="33"/>
      <c r="H15" s="33"/>
    </row>
    <row r="16" spans="1:9" s="1" customFormat="1" ht="19.5" customHeight="1">
      <c r="A16" s="36"/>
      <c r="B16" s="34"/>
      <c r="C16" s="34"/>
      <c r="D16" s="34"/>
      <c r="E16" s="34"/>
      <c r="F16" s="34"/>
      <c r="G16" s="34"/>
      <c r="H16" s="34"/>
      <c r="I16" s="2"/>
    </row>
    <row r="17" spans="1:8" s="114" customFormat="1" ht="54" customHeight="1">
      <c r="A17" s="110" t="s">
        <v>254</v>
      </c>
      <c r="B17" s="111"/>
      <c r="C17" s="360" t="s">
        <v>98</v>
      </c>
      <c r="D17" s="360"/>
      <c r="E17" s="112"/>
      <c r="F17" s="319" t="s">
        <v>364</v>
      </c>
      <c r="G17" s="319"/>
      <c r="H17" s="113"/>
    </row>
    <row r="18" spans="1:8" s="115" customFormat="1" ht="37.5" customHeight="1">
      <c r="A18" s="108" t="s">
        <v>48</v>
      </c>
      <c r="B18" s="107"/>
      <c r="C18" s="316" t="s">
        <v>49</v>
      </c>
      <c r="D18" s="316"/>
      <c r="E18" s="107"/>
      <c r="F18" s="317" t="s">
        <v>130</v>
      </c>
      <c r="G18" s="317"/>
      <c r="H18" s="109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0"/>
  <sheetViews>
    <sheetView topLeftCell="A16" zoomScale="73" zoomScaleNormal="73" zoomScaleSheetLayoutView="87" workbookViewId="0">
      <selection activeCell="F28" sqref="F28"/>
    </sheetView>
  </sheetViews>
  <sheetFormatPr defaultColWidth="9.109375" defaultRowHeight="18"/>
  <cols>
    <col min="1" max="1" width="67.88671875" style="99" customWidth="1"/>
    <col min="2" max="2" width="16" style="102" customWidth="1"/>
    <col min="3" max="5" width="20.44140625" style="102" customWidth="1"/>
    <col min="6" max="6" width="16.44140625" style="102" customWidth="1"/>
    <col min="7" max="7" width="18.33203125" style="102" customWidth="1"/>
    <col min="8" max="16384" width="9.109375" style="99"/>
  </cols>
  <sheetData>
    <row r="2" spans="1:7" ht="33.75" customHeight="1">
      <c r="A2" s="365" t="s">
        <v>236</v>
      </c>
      <c r="B2" s="365"/>
      <c r="C2" s="365"/>
      <c r="D2" s="365"/>
      <c r="E2" s="365"/>
      <c r="F2" s="365"/>
      <c r="G2" s="365"/>
    </row>
    <row r="3" spans="1:7" ht="28.5" customHeight="1">
      <c r="A3" s="100"/>
      <c r="B3" s="82"/>
      <c r="C3" s="82"/>
      <c r="D3" s="100"/>
      <c r="E3" s="100"/>
      <c r="F3" s="100"/>
      <c r="G3" s="135" t="s">
        <v>261</v>
      </c>
    </row>
    <row r="4" spans="1:7" ht="62.25" customHeight="1">
      <c r="A4" s="86" t="s">
        <v>112</v>
      </c>
      <c r="B4" s="87" t="s">
        <v>7</v>
      </c>
      <c r="C4" s="278" t="s">
        <v>331</v>
      </c>
      <c r="D4" s="278" t="s">
        <v>332</v>
      </c>
      <c r="E4" s="278" t="s">
        <v>333</v>
      </c>
      <c r="F4" s="278" t="s">
        <v>246</v>
      </c>
      <c r="G4" s="279" t="s">
        <v>259</v>
      </c>
    </row>
    <row r="5" spans="1:7" ht="23.25" customHeight="1">
      <c r="A5" s="21">
        <v>1</v>
      </c>
      <c r="B5" s="103">
        <v>2</v>
      </c>
      <c r="C5" s="265">
        <v>3</v>
      </c>
      <c r="D5" s="265">
        <v>4</v>
      </c>
      <c r="E5" s="265">
        <v>5</v>
      </c>
      <c r="F5" s="265">
        <v>6</v>
      </c>
      <c r="G5" s="265">
        <v>7</v>
      </c>
    </row>
    <row r="6" spans="1:7" s="16" customFormat="1" ht="39" customHeight="1">
      <c r="A6" s="89" t="s">
        <v>52</v>
      </c>
      <c r="B6" s="84">
        <v>4000</v>
      </c>
      <c r="C6" s="208">
        <f>SUM(C7,C10,C16,C39,C42,C45)</f>
        <v>2474.5</v>
      </c>
      <c r="D6" s="208">
        <f>SUM(D7,D10,D16,D39,D42,D45)</f>
        <v>0</v>
      </c>
      <c r="E6" s="208">
        <f>SUM(E7,E10,E16,E39,E42,E45)</f>
        <v>53.8</v>
      </c>
      <c r="F6" s="208">
        <f>IF(E6="(    )",0,E6)-IF(D6="(    )",0,D6)</f>
        <v>53.8</v>
      </c>
      <c r="G6" s="287">
        <f t="shared" ref="G6" si="0">IF(IF(D6="(    )",0,D6)=0,0,IF(E6="(    )",0,E6)/IF(D6="(    )",0,D6))*100</f>
        <v>0</v>
      </c>
    </row>
    <row r="7" spans="1:7" s="181" customFormat="1" ht="25.5" customHeight="1">
      <c r="A7" s="72" t="s">
        <v>0</v>
      </c>
      <c r="B7" s="85">
        <v>4010</v>
      </c>
      <c r="C7" s="209">
        <f>SUM(C8:C9)</f>
        <v>0</v>
      </c>
      <c r="D7" s="209">
        <f t="shared" ref="D7:E7" si="1">SUM(D8:D9)</f>
        <v>0</v>
      </c>
      <c r="E7" s="209">
        <f t="shared" si="1"/>
        <v>0</v>
      </c>
      <c r="F7" s="209">
        <f t="shared" ref="F7:F47" si="2">IF(E7="(    )",0,E7)-IF(D7="(    )",0,D7)</f>
        <v>0</v>
      </c>
      <c r="G7" s="288">
        <f t="shared" ref="G7:G47" si="3">IF(IF(D7="(    )",0,D7)=0,0,IF(E7="(    )",0,E7)/IF(D7="(    )",0,D7))*100</f>
        <v>0</v>
      </c>
    </row>
    <row r="8" spans="1:7">
      <c r="A8" s="69"/>
      <c r="B8" s="83"/>
      <c r="C8" s="210"/>
      <c r="D8" s="210"/>
      <c r="E8" s="210"/>
      <c r="F8" s="210">
        <f t="shared" si="2"/>
        <v>0</v>
      </c>
      <c r="G8" s="289">
        <f t="shared" si="3"/>
        <v>0</v>
      </c>
    </row>
    <row r="9" spans="1:7">
      <c r="A9" s="69"/>
      <c r="B9" s="83"/>
      <c r="C9" s="210"/>
      <c r="D9" s="210"/>
      <c r="E9" s="210"/>
      <c r="F9" s="210">
        <f t="shared" si="2"/>
        <v>0</v>
      </c>
      <c r="G9" s="289">
        <f t="shared" si="3"/>
        <v>0</v>
      </c>
    </row>
    <row r="10" spans="1:7" s="181" customFormat="1" ht="25.5" customHeight="1">
      <c r="A10" s="72" t="s">
        <v>1</v>
      </c>
      <c r="B10" s="85">
        <v>4020</v>
      </c>
      <c r="C10" s="209">
        <f>SUM(C11:C13)</f>
        <v>2440.1999999999998</v>
      </c>
      <c r="D10" s="209">
        <f t="shared" ref="D10" si="4">SUM(D11:D13)</f>
        <v>0</v>
      </c>
      <c r="E10" s="209">
        <f>SUM(E11:E13)</f>
        <v>0</v>
      </c>
      <c r="F10" s="209">
        <f t="shared" si="2"/>
        <v>0</v>
      </c>
      <c r="G10" s="288">
        <f t="shared" si="3"/>
        <v>0</v>
      </c>
    </row>
    <row r="11" spans="1:7">
      <c r="A11" s="69" t="s">
        <v>300</v>
      </c>
      <c r="B11" s="83"/>
      <c r="C11" s="210">
        <v>2367.1</v>
      </c>
      <c r="D11" s="210"/>
      <c r="E11" s="210"/>
      <c r="F11" s="210">
        <f t="shared" si="2"/>
        <v>0</v>
      </c>
      <c r="G11" s="289">
        <f t="shared" si="3"/>
        <v>0</v>
      </c>
    </row>
    <row r="12" spans="1:7">
      <c r="A12" s="177" t="s">
        <v>310</v>
      </c>
      <c r="B12" s="83"/>
      <c r="C12" s="210">
        <v>50</v>
      </c>
      <c r="D12" s="210"/>
      <c r="E12" s="210"/>
      <c r="F12" s="210">
        <f t="shared" si="2"/>
        <v>0</v>
      </c>
      <c r="G12" s="289"/>
    </row>
    <row r="13" spans="1:7">
      <c r="A13" s="198" t="s">
        <v>301</v>
      </c>
      <c r="B13" s="83"/>
      <c r="C13" s="210">
        <v>23.1</v>
      </c>
      <c r="D13" s="210"/>
      <c r="E13" s="210"/>
      <c r="F13" s="210">
        <f t="shared" si="2"/>
        <v>0</v>
      </c>
      <c r="G13" s="289">
        <f t="shared" si="3"/>
        <v>0</v>
      </c>
    </row>
    <row r="14" spans="1:7">
      <c r="A14" s="268"/>
      <c r="B14" s="83"/>
      <c r="C14" s="210"/>
      <c r="D14" s="210"/>
      <c r="E14" s="210"/>
      <c r="F14" s="210"/>
      <c r="G14" s="289"/>
    </row>
    <row r="15" spans="1:7">
      <c r="A15" s="268"/>
      <c r="B15" s="83"/>
      <c r="C15" s="210"/>
      <c r="D15" s="210"/>
      <c r="E15" s="210"/>
      <c r="F15" s="210"/>
      <c r="G15" s="289"/>
    </row>
    <row r="16" spans="1:7" s="181" customFormat="1" ht="32.4">
      <c r="A16" s="72" t="s">
        <v>14</v>
      </c>
      <c r="B16" s="85">
        <v>4030</v>
      </c>
      <c r="C16" s="209">
        <f>SUM(C17:C38)</f>
        <v>34.299999999999997</v>
      </c>
      <c r="D16" s="209">
        <f>SUM(D17:D38)</f>
        <v>0</v>
      </c>
      <c r="E16" s="209">
        <f>SUM(E17:E38)</f>
        <v>39.099999999999994</v>
      </c>
      <c r="F16" s="209">
        <f t="shared" si="2"/>
        <v>39.099999999999994</v>
      </c>
      <c r="G16" s="288">
        <f t="shared" si="3"/>
        <v>0</v>
      </c>
    </row>
    <row r="17" spans="1:7" ht="31.2">
      <c r="A17" s="197" t="s">
        <v>302</v>
      </c>
      <c r="B17" s="83"/>
      <c r="C17" s="210">
        <v>0.5</v>
      </c>
      <c r="D17" s="210">
        <v>0</v>
      </c>
      <c r="E17" s="210"/>
      <c r="F17" s="210">
        <f t="shared" si="2"/>
        <v>0</v>
      </c>
      <c r="G17" s="289">
        <f t="shared" si="3"/>
        <v>0</v>
      </c>
    </row>
    <row r="18" spans="1:7">
      <c r="A18" s="266" t="s">
        <v>303</v>
      </c>
      <c r="B18" s="83"/>
      <c r="C18" s="210">
        <v>0.9</v>
      </c>
      <c r="D18" s="210">
        <v>0</v>
      </c>
      <c r="E18" s="210"/>
      <c r="F18" s="210">
        <f t="shared" si="2"/>
        <v>0</v>
      </c>
      <c r="G18" s="289">
        <f t="shared" si="3"/>
        <v>0</v>
      </c>
    </row>
    <row r="19" spans="1:7">
      <c r="A19" s="266" t="s">
        <v>311</v>
      </c>
      <c r="B19" s="83"/>
      <c r="C19" s="210">
        <v>0.9</v>
      </c>
      <c r="D19" s="210">
        <v>0</v>
      </c>
      <c r="E19" s="210"/>
      <c r="F19" s="210"/>
      <c r="G19" s="289"/>
    </row>
    <row r="20" spans="1:7">
      <c r="A20" s="266" t="s">
        <v>312</v>
      </c>
      <c r="B20" s="83"/>
      <c r="C20" s="210">
        <v>1</v>
      </c>
      <c r="D20" s="210">
        <v>0</v>
      </c>
      <c r="E20" s="210"/>
      <c r="F20" s="210"/>
      <c r="G20" s="289"/>
    </row>
    <row r="21" spans="1:7">
      <c r="A21" s="266" t="s">
        <v>313</v>
      </c>
      <c r="B21" s="83"/>
      <c r="C21" s="210">
        <v>0.5</v>
      </c>
      <c r="D21" s="210">
        <v>0</v>
      </c>
      <c r="E21" s="210"/>
      <c r="F21" s="210"/>
      <c r="G21" s="289"/>
    </row>
    <row r="22" spans="1:7">
      <c r="A22" s="266" t="s">
        <v>314</v>
      </c>
      <c r="B22" s="83"/>
      <c r="C22" s="210">
        <v>1.2</v>
      </c>
      <c r="D22" s="210">
        <v>0</v>
      </c>
      <c r="E22" s="210"/>
      <c r="F22" s="210"/>
      <c r="G22" s="289"/>
    </row>
    <row r="23" spans="1:7">
      <c r="A23" s="266" t="s">
        <v>315</v>
      </c>
      <c r="B23" s="83"/>
      <c r="C23" s="210">
        <v>2</v>
      </c>
      <c r="D23" s="210">
        <v>0</v>
      </c>
      <c r="E23" s="210"/>
      <c r="F23" s="210"/>
      <c r="G23" s="289"/>
    </row>
    <row r="24" spans="1:7">
      <c r="A24" s="266" t="s">
        <v>316</v>
      </c>
      <c r="B24" s="83"/>
      <c r="C24" s="210">
        <v>5.2</v>
      </c>
      <c r="D24" s="210">
        <v>0</v>
      </c>
      <c r="E24" s="210"/>
      <c r="F24" s="210"/>
      <c r="G24" s="289"/>
    </row>
    <row r="25" spans="1:7">
      <c r="A25" s="266" t="s">
        <v>317</v>
      </c>
      <c r="B25" s="83"/>
      <c r="C25" s="210">
        <v>1.7</v>
      </c>
      <c r="D25" s="210">
        <v>0</v>
      </c>
      <c r="E25" s="210"/>
      <c r="F25" s="210"/>
      <c r="G25" s="289"/>
    </row>
    <row r="26" spans="1:7">
      <c r="A26" s="266" t="s">
        <v>318</v>
      </c>
      <c r="B26" s="83"/>
      <c r="C26" s="210">
        <v>0.2</v>
      </c>
      <c r="D26" s="210">
        <v>0</v>
      </c>
      <c r="E26" s="210"/>
      <c r="F26" s="210"/>
      <c r="G26" s="289"/>
    </row>
    <row r="27" spans="1:7">
      <c r="A27" s="266" t="s">
        <v>319</v>
      </c>
      <c r="B27" s="83"/>
      <c r="C27" s="210">
        <v>10.5</v>
      </c>
      <c r="D27" s="210">
        <v>0</v>
      </c>
      <c r="E27" s="210"/>
      <c r="F27" s="210"/>
      <c r="G27" s="289"/>
    </row>
    <row r="28" spans="1:7">
      <c r="A28" s="266" t="s">
        <v>320</v>
      </c>
      <c r="B28" s="83"/>
      <c r="C28" s="210">
        <v>8.6999999999999993</v>
      </c>
      <c r="D28" s="210">
        <v>0</v>
      </c>
      <c r="E28" s="210"/>
      <c r="F28" s="210"/>
      <c r="G28" s="289"/>
    </row>
    <row r="29" spans="1:7">
      <c r="A29" s="266" t="s">
        <v>304</v>
      </c>
      <c r="B29" s="83"/>
      <c r="C29" s="210">
        <v>1</v>
      </c>
      <c r="D29" s="210">
        <v>0</v>
      </c>
      <c r="E29" s="210"/>
      <c r="F29" s="210"/>
      <c r="G29" s="289"/>
    </row>
    <row r="30" spans="1:7">
      <c r="A30" s="267" t="s">
        <v>352</v>
      </c>
      <c r="B30" s="83"/>
      <c r="C30" s="210">
        <v>0</v>
      </c>
      <c r="D30" s="210">
        <v>0</v>
      </c>
      <c r="E30" s="210">
        <v>1.3</v>
      </c>
      <c r="F30" s="210">
        <f t="shared" si="2"/>
        <v>1.3</v>
      </c>
      <c r="G30" s="289">
        <f t="shared" si="3"/>
        <v>0</v>
      </c>
    </row>
    <row r="31" spans="1:7">
      <c r="A31" s="266" t="s">
        <v>353</v>
      </c>
      <c r="B31" s="83"/>
      <c r="C31" s="210">
        <v>0</v>
      </c>
      <c r="D31" s="210">
        <v>0</v>
      </c>
      <c r="E31" s="210">
        <v>4</v>
      </c>
      <c r="F31" s="210">
        <f t="shared" si="2"/>
        <v>4</v>
      </c>
      <c r="G31" s="289">
        <f t="shared" si="3"/>
        <v>0</v>
      </c>
    </row>
    <row r="32" spans="1:7">
      <c r="A32" s="266" t="s">
        <v>354</v>
      </c>
      <c r="B32" s="83"/>
      <c r="C32" s="210">
        <v>0</v>
      </c>
      <c r="D32" s="210">
        <v>0</v>
      </c>
      <c r="E32" s="210">
        <v>15.6</v>
      </c>
      <c r="F32" s="210">
        <f t="shared" si="2"/>
        <v>15.6</v>
      </c>
      <c r="G32" s="289">
        <f t="shared" si="3"/>
        <v>0</v>
      </c>
    </row>
    <row r="33" spans="1:7">
      <c r="A33" s="266" t="s">
        <v>355</v>
      </c>
      <c r="B33" s="83"/>
      <c r="C33" s="210">
        <v>0</v>
      </c>
      <c r="D33" s="210">
        <v>0</v>
      </c>
      <c r="E33" s="210">
        <v>11.4</v>
      </c>
      <c r="F33" s="210">
        <f t="shared" si="2"/>
        <v>11.4</v>
      </c>
      <c r="G33" s="289">
        <f t="shared" si="3"/>
        <v>0</v>
      </c>
    </row>
    <row r="34" spans="1:7">
      <c r="A34" s="266" t="s">
        <v>356</v>
      </c>
      <c r="B34" s="83"/>
      <c r="C34" s="210">
        <v>0</v>
      </c>
      <c r="D34" s="210">
        <v>0</v>
      </c>
      <c r="E34" s="210">
        <v>2.8</v>
      </c>
      <c r="F34" s="210">
        <f t="shared" si="2"/>
        <v>2.8</v>
      </c>
      <c r="G34" s="289">
        <f t="shared" si="3"/>
        <v>0</v>
      </c>
    </row>
    <row r="35" spans="1:7">
      <c r="A35" s="266" t="s">
        <v>357</v>
      </c>
      <c r="B35" s="83"/>
      <c r="C35" s="210">
        <v>0</v>
      </c>
      <c r="D35" s="210">
        <v>0</v>
      </c>
      <c r="E35" s="210">
        <v>1</v>
      </c>
      <c r="F35" s="210">
        <f t="shared" si="2"/>
        <v>1</v>
      </c>
      <c r="G35" s="289">
        <f t="shared" si="3"/>
        <v>0</v>
      </c>
    </row>
    <row r="36" spans="1:7">
      <c r="A36" s="266" t="s">
        <v>358</v>
      </c>
      <c r="B36" s="83"/>
      <c r="C36" s="210">
        <v>0</v>
      </c>
      <c r="D36" s="210">
        <v>0</v>
      </c>
      <c r="E36" s="210">
        <v>1.1000000000000001</v>
      </c>
      <c r="F36" s="210">
        <f t="shared" si="2"/>
        <v>1.1000000000000001</v>
      </c>
      <c r="G36" s="289">
        <f t="shared" si="3"/>
        <v>0</v>
      </c>
    </row>
    <row r="37" spans="1:7">
      <c r="A37" s="266" t="s">
        <v>359</v>
      </c>
      <c r="B37" s="83"/>
      <c r="C37" s="210">
        <v>0</v>
      </c>
      <c r="D37" s="210">
        <v>0</v>
      </c>
      <c r="E37" s="210">
        <v>1.9</v>
      </c>
      <c r="F37" s="210">
        <f t="shared" si="2"/>
        <v>1.9</v>
      </c>
      <c r="G37" s="289">
        <f t="shared" si="3"/>
        <v>0</v>
      </c>
    </row>
    <row r="38" spans="1:7">
      <c r="A38" s="266"/>
      <c r="B38" s="83"/>
      <c r="C38" s="210"/>
      <c r="D38" s="210"/>
      <c r="E38" s="210"/>
      <c r="F38" s="210">
        <f t="shared" si="2"/>
        <v>0</v>
      </c>
      <c r="G38" s="289">
        <f t="shared" si="3"/>
        <v>0</v>
      </c>
    </row>
    <row r="39" spans="1:7" s="181" customFormat="1" ht="25.5" customHeight="1">
      <c r="A39" s="72" t="s">
        <v>2</v>
      </c>
      <c r="B39" s="85">
        <v>4040</v>
      </c>
      <c r="C39" s="209">
        <v>0</v>
      </c>
      <c r="D39" s="209">
        <f t="shared" ref="D39" si="5">SUM(D40:D41)</f>
        <v>0</v>
      </c>
      <c r="E39" s="209">
        <f t="shared" ref="E39" si="6">SUM(E40:E41)</f>
        <v>0</v>
      </c>
      <c r="F39" s="209">
        <f t="shared" si="2"/>
        <v>0</v>
      </c>
      <c r="G39" s="288">
        <f t="shared" si="3"/>
        <v>0</v>
      </c>
    </row>
    <row r="40" spans="1:7">
      <c r="A40" s="69"/>
      <c r="B40" s="83"/>
      <c r="C40" s="210"/>
      <c r="D40" s="210"/>
      <c r="E40" s="210"/>
      <c r="F40" s="210">
        <f t="shared" si="2"/>
        <v>0</v>
      </c>
      <c r="G40" s="289">
        <f t="shared" si="3"/>
        <v>0</v>
      </c>
    </row>
    <row r="41" spans="1:7">
      <c r="A41" s="69"/>
      <c r="B41" s="83"/>
      <c r="C41" s="210"/>
      <c r="D41" s="210"/>
      <c r="E41" s="210"/>
      <c r="F41" s="210">
        <f t="shared" si="2"/>
        <v>0</v>
      </c>
      <c r="G41" s="289">
        <f t="shared" si="3"/>
        <v>0</v>
      </c>
    </row>
    <row r="42" spans="1:7" s="181" customFormat="1" ht="32.4">
      <c r="A42" s="72" t="s">
        <v>43</v>
      </c>
      <c r="B42" s="85">
        <v>4050</v>
      </c>
      <c r="C42" s="209">
        <v>0</v>
      </c>
      <c r="D42" s="209">
        <f t="shared" ref="D42" si="7">SUM(D43:D44)</f>
        <v>0</v>
      </c>
      <c r="E42" s="209">
        <f t="shared" ref="E42" si="8">SUM(E43:E44)</f>
        <v>14.7</v>
      </c>
      <c r="F42" s="209">
        <f t="shared" si="2"/>
        <v>14.7</v>
      </c>
      <c r="G42" s="288">
        <f t="shared" si="3"/>
        <v>0</v>
      </c>
    </row>
    <row r="43" spans="1:7">
      <c r="A43" s="69" t="s">
        <v>360</v>
      </c>
      <c r="B43" s="83"/>
      <c r="C43" s="210"/>
      <c r="D43" s="210"/>
      <c r="E43" s="210">
        <v>14.7</v>
      </c>
      <c r="F43" s="210">
        <f t="shared" si="2"/>
        <v>14.7</v>
      </c>
      <c r="G43" s="289">
        <f t="shared" si="3"/>
        <v>0</v>
      </c>
    </row>
    <row r="44" spans="1:7">
      <c r="A44" s="69"/>
      <c r="B44" s="83"/>
      <c r="C44" s="210"/>
      <c r="D44" s="210"/>
      <c r="E44" s="210"/>
      <c r="F44" s="210">
        <f t="shared" si="2"/>
        <v>0</v>
      </c>
      <c r="G44" s="78">
        <f t="shared" si="3"/>
        <v>0</v>
      </c>
    </row>
    <row r="45" spans="1:7" s="181" customFormat="1" ht="25.5" customHeight="1">
      <c r="A45" s="72" t="s">
        <v>141</v>
      </c>
      <c r="B45" s="85">
        <v>4060</v>
      </c>
      <c r="C45" s="209">
        <v>0</v>
      </c>
      <c r="D45" s="209">
        <f t="shared" ref="D45" si="9">SUM(D46:D47)</f>
        <v>0</v>
      </c>
      <c r="E45" s="209">
        <f t="shared" ref="E45" si="10">SUM(E46:E47)</f>
        <v>0</v>
      </c>
      <c r="F45" s="209">
        <f t="shared" si="2"/>
        <v>0</v>
      </c>
      <c r="G45" s="98">
        <f t="shared" si="3"/>
        <v>0</v>
      </c>
    </row>
    <row r="46" spans="1:7">
      <c r="A46" s="69"/>
      <c r="B46" s="83"/>
      <c r="C46" s="210"/>
      <c r="D46" s="210"/>
      <c r="E46" s="210"/>
      <c r="F46" s="210">
        <f t="shared" si="2"/>
        <v>0</v>
      </c>
      <c r="G46" s="78">
        <f t="shared" si="3"/>
        <v>0</v>
      </c>
    </row>
    <row r="47" spans="1:7">
      <c r="A47" s="69"/>
      <c r="B47" s="83"/>
      <c r="C47" s="210"/>
      <c r="D47" s="210"/>
      <c r="E47" s="210"/>
      <c r="F47" s="210">
        <f t="shared" si="2"/>
        <v>0</v>
      </c>
      <c r="G47" s="78">
        <f t="shared" si="3"/>
        <v>0</v>
      </c>
    </row>
    <row r="48" spans="1:7">
      <c r="A48" s="177"/>
      <c r="B48" s="134"/>
      <c r="C48" s="178"/>
      <c r="D48" s="178"/>
      <c r="E48" s="178"/>
      <c r="F48" s="178"/>
      <c r="G48" s="178"/>
    </row>
    <row r="49" spans="1:12" s="105" customFormat="1" ht="26.25" customHeight="1">
      <c r="A49" s="128" t="s">
        <v>254</v>
      </c>
      <c r="B49" s="361" t="s">
        <v>61</v>
      </c>
      <c r="C49" s="361"/>
      <c r="D49" s="361"/>
      <c r="E49" s="133"/>
      <c r="F49" s="331" t="s">
        <v>267</v>
      </c>
      <c r="G49" s="363"/>
      <c r="I49" s="99"/>
      <c r="J49" s="99"/>
      <c r="K49" s="99"/>
      <c r="L49" s="99"/>
    </row>
    <row r="50" spans="1:12" s="137" customFormat="1">
      <c r="A50" s="136" t="s">
        <v>205</v>
      </c>
      <c r="B50" s="362" t="s">
        <v>49</v>
      </c>
      <c r="C50" s="362"/>
      <c r="D50" s="362"/>
      <c r="F50" s="364" t="s">
        <v>130</v>
      </c>
      <c r="G50" s="364"/>
      <c r="I50" s="99"/>
      <c r="J50" s="99"/>
      <c r="K50" s="99"/>
      <c r="L50" s="99"/>
    </row>
    <row r="51" spans="1:12">
      <c r="A51" s="8"/>
      <c r="D51" s="101"/>
      <c r="E51" s="90"/>
      <c r="F51" s="90"/>
      <c r="G51" s="90"/>
    </row>
    <row r="52" spans="1:12">
      <c r="A52" s="8"/>
      <c r="D52" s="101"/>
      <c r="E52" s="90"/>
      <c r="F52" s="90"/>
      <c r="G52" s="90"/>
    </row>
    <row r="53" spans="1:12">
      <c r="A53" s="8"/>
      <c r="D53" s="101"/>
      <c r="E53" s="90"/>
      <c r="F53" s="90"/>
      <c r="G53" s="90"/>
    </row>
    <row r="54" spans="1:12">
      <c r="A54" s="8"/>
      <c r="D54" s="101"/>
      <c r="E54" s="90"/>
      <c r="F54" s="90"/>
      <c r="G54" s="90"/>
    </row>
    <row r="55" spans="1:12">
      <c r="A55" s="8"/>
      <c r="D55" s="101"/>
      <c r="E55" s="90"/>
      <c r="F55" s="90"/>
      <c r="G55" s="90"/>
    </row>
    <row r="56" spans="1:12">
      <c r="A56" s="8"/>
      <c r="D56" s="101"/>
      <c r="E56" s="90"/>
      <c r="F56" s="90"/>
      <c r="G56" s="90"/>
    </row>
    <row r="57" spans="1:12">
      <c r="A57" s="8"/>
      <c r="D57" s="101"/>
      <c r="E57" s="90"/>
      <c r="F57" s="90"/>
      <c r="G57" s="90"/>
    </row>
    <row r="58" spans="1:12">
      <c r="A58" s="8"/>
      <c r="D58" s="101"/>
      <c r="E58" s="90"/>
      <c r="F58" s="90"/>
      <c r="G58" s="90"/>
    </row>
    <row r="59" spans="1:12">
      <c r="A59" s="8"/>
      <c r="D59" s="101"/>
      <c r="E59" s="90"/>
      <c r="F59" s="90"/>
      <c r="G59" s="90"/>
    </row>
    <row r="60" spans="1:12">
      <c r="A60" s="8"/>
      <c r="D60" s="101"/>
      <c r="E60" s="90"/>
      <c r="F60" s="90"/>
      <c r="G60" s="90"/>
    </row>
    <row r="61" spans="1:12">
      <c r="A61" s="8"/>
      <c r="D61" s="101"/>
      <c r="E61" s="90"/>
      <c r="F61" s="90"/>
      <c r="G61" s="90"/>
    </row>
    <row r="62" spans="1:12">
      <c r="A62" s="8"/>
      <c r="D62" s="101"/>
      <c r="E62" s="90"/>
      <c r="F62" s="90"/>
      <c r="G62" s="90"/>
    </row>
    <row r="63" spans="1:12">
      <c r="A63" s="8"/>
      <c r="D63" s="101"/>
      <c r="E63" s="90"/>
      <c r="F63" s="90"/>
      <c r="G63" s="90"/>
    </row>
    <row r="64" spans="1:12">
      <c r="A64" s="8"/>
      <c r="D64" s="101"/>
      <c r="E64" s="90"/>
      <c r="F64" s="90"/>
      <c r="G64" s="90"/>
    </row>
    <row r="65" spans="1:7">
      <c r="A65" s="8"/>
      <c r="D65" s="101"/>
      <c r="E65" s="90"/>
      <c r="F65" s="90"/>
      <c r="G65" s="90"/>
    </row>
    <row r="66" spans="1:7">
      <c r="A66" s="8"/>
      <c r="D66" s="101"/>
      <c r="E66" s="90"/>
      <c r="F66" s="90"/>
      <c r="G66" s="90"/>
    </row>
    <row r="67" spans="1:7">
      <c r="A67" s="8"/>
      <c r="D67" s="101"/>
      <c r="E67" s="90"/>
      <c r="F67" s="90"/>
      <c r="G67" s="90"/>
    </row>
    <row r="68" spans="1:7">
      <c r="A68" s="8"/>
      <c r="D68" s="101"/>
      <c r="E68" s="90"/>
      <c r="F68" s="90"/>
      <c r="G68" s="90"/>
    </row>
    <row r="69" spans="1:7">
      <c r="A69" s="8"/>
      <c r="D69" s="101"/>
      <c r="E69" s="90"/>
      <c r="F69" s="90"/>
      <c r="G69" s="90"/>
    </row>
    <row r="70" spans="1:7">
      <c r="A70" s="8"/>
      <c r="D70" s="101"/>
      <c r="E70" s="90"/>
      <c r="F70" s="90"/>
      <c r="G70" s="90"/>
    </row>
    <row r="71" spans="1:7">
      <c r="A71" s="8"/>
      <c r="D71" s="101"/>
      <c r="E71" s="90"/>
      <c r="F71" s="90"/>
      <c r="G71" s="90"/>
    </row>
    <row r="72" spans="1:7">
      <c r="A72" s="8"/>
      <c r="D72" s="101"/>
      <c r="E72" s="90"/>
      <c r="F72" s="90"/>
      <c r="G72" s="90"/>
    </row>
    <row r="73" spans="1:7">
      <c r="A73" s="8"/>
      <c r="D73" s="101"/>
      <c r="E73" s="90"/>
      <c r="F73" s="90"/>
      <c r="G73" s="90"/>
    </row>
    <row r="74" spans="1:7">
      <c r="A74" s="8"/>
      <c r="D74" s="101"/>
      <c r="E74" s="90"/>
      <c r="F74" s="90"/>
      <c r="G74" s="90"/>
    </row>
    <row r="75" spans="1:7">
      <c r="A75" s="8"/>
      <c r="D75" s="101"/>
      <c r="E75" s="90"/>
      <c r="F75" s="90"/>
      <c r="G75" s="90"/>
    </row>
    <row r="76" spans="1:7">
      <c r="A76" s="8"/>
      <c r="D76" s="101"/>
      <c r="E76" s="90"/>
      <c r="F76" s="90"/>
      <c r="G76" s="90"/>
    </row>
    <row r="77" spans="1:7">
      <c r="A77" s="8"/>
      <c r="D77" s="101"/>
      <c r="E77" s="90"/>
      <c r="F77" s="90"/>
      <c r="G77" s="90"/>
    </row>
    <row r="78" spans="1:7">
      <c r="A78" s="8"/>
      <c r="D78" s="101"/>
      <c r="E78" s="90"/>
      <c r="F78" s="90"/>
      <c r="G78" s="90"/>
    </row>
    <row r="79" spans="1:7">
      <c r="A79" s="8"/>
      <c r="D79" s="101"/>
      <c r="E79" s="90"/>
      <c r="F79" s="90"/>
      <c r="G79" s="90"/>
    </row>
    <row r="80" spans="1:7">
      <c r="A80" s="8"/>
      <c r="D80" s="101"/>
      <c r="E80" s="90"/>
      <c r="F80" s="90"/>
      <c r="G80" s="90"/>
    </row>
    <row r="81" spans="1:7">
      <c r="A81" s="8"/>
      <c r="D81" s="101"/>
      <c r="E81" s="90"/>
      <c r="F81" s="90"/>
      <c r="G81" s="90"/>
    </row>
    <row r="82" spans="1:7">
      <c r="A82" s="8"/>
      <c r="D82" s="101"/>
      <c r="E82" s="90"/>
      <c r="F82" s="90"/>
      <c r="G82" s="90"/>
    </row>
    <row r="83" spans="1:7">
      <c r="A83" s="8"/>
      <c r="D83" s="101"/>
      <c r="E83" s="90"/>
      <c r="F83" s="90"/>
      <c r="G83" s="90"/>
    </row>
    <row r="84" spans="1:7">
      <c r="A84" s="8"/>
      <c r="D84" s="101"/>
      <c r="E84" s="90"/>
      <c r="F84" s="90"/>
      <c r="G84" s="90"/>
    </row>
    <row r="85" spans="1:7">
      <c r="A85" s="8"/>
      <c r="D85" s="101"/>
      <c r="E85" s="90"/>
      <c r="F85" s="90"/>
      <c r="G85" s="90"/>
    </row>
    <row r="86" spans="1:7">
      <c r="A86" s="8"/>
      <c r="D86" s="101"/>
      <c r="E86" s="90"/>
      <c r="F86" s="90"/>
      <c r="G86" s="90"/>
    </row>
    <row r="87" spans="1:7">
      <c r="A87" s="8"/>
      <c r="D87" s="101"/>
      <c r="E87" s="90"/>
      <c r="F87" s="90"/>
      <c r="G87" s="90"/>
    </row>
    <row r="88" spans="1:7">
      <c r="A88" s="8"/>
      <c r="D88" s="101"/>
      <c r="E88" s="90"/>
      <c r="F88" s="90"/>
      <c r="G88" s="90"/>
    </row>
    <row r="89" spans="1:7">
      <c r="A89" s="8"/>
      <c r="D89" s="101"/>
      <c r="E89" s="90"/>
      <c r="F89" s="90"/>
      <c r="G89" s="90"/>
    </row>
    <row r="90" spans="1:7">
      <c r="A90" s="8"/>
      <c r="D90" s="101"/>
      <c r="E90" s="90"/>
      <c r="F90" s="90"/>
      <c r="G90" s="90"/>
    </row>
    <row r="91" spans="1:7">
      <c r="A91" s="8"/>
      <c r="D91" s="101"/>
      <c r="E91" s="90"/>
      <c r="F91" s="90"/>
      <c r="G91" s="90"/>
    </row>
    <row r="92" spans="1:7">
      <c r="A92" s="8"/>
      <c r="D92" s="101"/>
      <c r="E92" s="90"/>
      <c r="F92" s="90"/>
      <c r="G92" s="90"/>
    </row>
    <row r="93" spans="1:7">
      <c r="A93" s="8"/>
      <c r="D93" s="101"/>
      <c r="E93" s="90"/>
      <c r="F93" s="90"/>
      <c r="G93" s="90"/>
    </row>
    <row r="94" spans="1:7">
      <c r="A94" s="8"/>
      <c r="D94" s="101"/>
      <c r="E94" s="90"/>
      <c r="F94" s="90"/>
      <c r="G94" s="90"/>
    </row>
    <row r="95" spans="1:7">
      <c r="A95" s="8"/>
      <c r="D95" s="101"/>
      <c r="E95" s="90"/>
      <c r="F95" s="90"/>
      <c r="G95" s="90"/>
    </row>
    <row r="96" spans="1:7">
      <c r="A96" s="8"/>
      <c r="D96" s="101"/>
      <c r="E96" s="90"/>
      <c r="F96" s="90"/>
      <c r="G96" s="90"/>
    </row>
    <row r="97" spans="1:7">
      <c r="A97" s="8"/>
      <c r="D97" s="101"/>
      <c r="E97" s="90"/>
      <c r="F97" s="90"/>
      <c r="G97" s="90"/>
    </row>
    <row r="98" spans="1:7">
      <c r="A98" s="8"/>
      <c r="D98" s="101"/>
      <c r="E98" s="90"/>
      <c r="F98" s="90"/>
      <c r="G98" s="90"/>
    </row>
    <row r="99" spans="1:7">
      <c r="A99" s="8"/>
      <c r="D99" s="101"/>
      <c r="E99" s="90"/>
      <c r="F99" s="90"/>
      <c r="G99" s="90"/>
    </row>
    <row r="100" spans="1:7">
      <c r="A100" s="8"/>
      <c r="D100" s="101"/>
      <c r="E100" s="90"/>
      <c r="F100" s="90"/>
      <c r="G100" s="90"/>
    </row>
    <row r="101" spans="1:7">
      <c r="A101" s="8"/>
      <c r="D101" s="101"/>
      <c r="E101" s="90"/>
      <c r="F101" s="90"/>
      <c r="G101" s="90"/>
    </row>
    <row r="102" spans="1:7">
      <c r="A102" s="8"/>
      <c r="D102" s="101"/>
      <c r="E102" s="90"/>
      <c r="F102" s="90"/>
      <c r="G102" s="90"/>
    </row>
    <row r="103" spans="1:7">
      <c r="A103" s="8"/>
    </row>
    <row r="104" spans="1:7">
      <c r="A104" s="104"/>
    </row>
    <row r="105" spans="1:7">
      <c r="A105" s="104"/>
    </row>
    <row r="106" spans="1:7">
      <c r="A106" s="104"/>
    </row>
    <row r="107" spans="1:7">
      <c r="A107" s="104"/>
    </row>
    <row r="108" spans="1:7">
      <c r="A108" s="104"/>
    </row>
    <row r="109" spans="1:7">
      <c r="A109" s="104"/>
    </row>
    <row r="110" spans="1:7">
      <c r="A110" s="104"/>
    </row>
    <row r="111" spans="1:7">
      <c r="A111" s="104"/>
    </row>
    <row r="112" spans="1:7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</sheetData>
  <mergeCells count="5">
    <mergeCell ref="B49:D49"/>
    <mergeCell ref="B50:D50"/>
    <mergeCell ref="F49:G49"/>
    <mergeCell ref="F50:G50"/>
    <mergeCell ref="A2:G2"/>
  </mergeCells>
  <printOptions horizontalCentered="1"/>
  <pageMargins left="0.59055118110236227" right="0.59055118110236227" top="0.78740157480314965" bottom="0.59055118110236227" header="0" footer="0"/>
  <pageSetup paperSize="9" scale="76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opLeftCell="A25" zoomScale="46" zoomScaleNormal="46" zoomScaleSheetLayoutView="65" workbookViewId="0">
      <selection activeCell="D37" sqref="D37"/>
    </sheetView>
  </sheetViews>
  <sheetFormatPr defaultColWidth="9.109375" defaultRowHeight="18"/>
  <cols>
    <col min="1" max="1" width="44.88671875" style="11" customWidth="1"/>
    <col min="2" max="2" width="19.33203125" style="15" customWidth="1"/>
    <col min="3" max="3" width="15.88671875" style="11" customWidth="1"/>
    <col min="4" max="4" width="16.109375" style="11" customWidth="1"/>
    <col min="5" max="5" width="15.44140625" style="11" customWidth="1"/>
    <col min="6" max="6" width="16.5546875" style="11" customWidth="1"/>
    <col min="7" max="7" width="15.33203125" style="11" customWidth="1"/>
    <col min="8" max="8" width="16.5546875" style="11" customWidth="1"/>
    <col min="9" max="9" width="16.109375" style="11" customWidth="1"/>
    <col min="10" max="10" width="16.44140625" style="11" customWidth="1"/>
    <col min="11" max="11" width="16.5546875" style="11" customWidth="1"/>
    <col min="12" max="12" width="16.88671875" style="11" customWidth="1"/>
    <col min="13" max="15" width="16.6640625" style="11" customWidth="1"/>
    <col min="16" max="16384" width="9.109375" style="11"/>
  </cols>
  <sheetData>
    <row r="1" spans="1:15" ht="20.399999999999999">
      <c r="O1" s="132" t="s">
        <v>198</v>
      </c>
    </row>
    <row r="2" spans="1:15" ht="24.75" customHeight="1">
      <c r="A2" s="417" t="s">
        <v>70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</row>
    <row r="3" spans="1:15" ht="37.5" customHeight="1">
      <c r="A3" s="418" t="s">
        <v>349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</row>
    <row r="4" spans="1:15" ht="24.75" customHeight="1">
      <c r="A4" s="422" t="s">
        <v>266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</row>
    <row r="5" spans="1:15" ht="21">
      <c r="A5" s="423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</row>
    <row r="6" spans="1:15" ht="41.25" customHeight="1">
      <c r="A6" s="424" t="s">
        <v>149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</row>
    <row r="7" spans="1:15" ht="41.25" customHeight="1">
      <c r="A7" s="425" t="s">
        <v>129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</row>
    <row r="8" spans="1:15" s="99" customFormat="1" ht="74.25" customHeight="1">
      <c r="A8" s="357" t="s">
        <v>112</v>
      </c>
      <c r="B8" s="357"/>
      <c r="C8" s="426" t="s">
        <v>321</v>
      </c>
      <c r="D8" s="426"/>
      <c r="E8" s="388"/>
      <c r="F8" s="387" t="s">
        <v>334</v>
      </c>
      <c r="G8" s="426"/>
      <c r="H8" s="388"/>
      <c r="I8" s="357" t="s">
        <v>335</v>
      </c>
      <c r="J8" s="357"/>
      <c r="K8" s="357"/>
      <c r="L8" s="357" t="s">
        <v>238</v>
      </c>
      <c r="M8" s="357"/>
      <c r="N8" s="387" t="s">
        <v>239</v>
      </c>
      <c r="O8" s="388"/>
    </row>
    <row r="9" spans="1:15" s="99" customFormat="1" ht="27.75" customHeight="1">
      <c r="A9" s="357">
        <v>1</v>
      </c>
      <c r="B9" s="357"/>
      <c r="C9" s="426">
        <v>2</v>
      </c>
      <c r="D9" s="426"/>
      <c r="E9" s="388"/>
      <c r="F9" s="387">
        <v>3</v>
      </c>
      <c r="G9" s="426"/>
      <c r="H9" s="388"/>
      <c r="I9" s="357">
        <v>4</v>
      </c>
      <c r="J9" s="357"/>
      <c r="K9" s="357"/>
      <c r="L9" s="387">
        <v>5</v>
      </c>
      <c r="M9" s="388"/>
      <c r="N9" s="357">
        <v>6</v>
      </c>
      <c r="O9" s="357"/>
    </row>
    <row r="10" spans="1:15" s="99" customFormat="1" ht="135.75" customHeight="1">
      <c r="A10" s="416" t="s">
        <v>213</v>
      </c>
      <c r="B10" s="416"/>
      <c r="C10" s="399">
        <f>SUM(C11:E13)</f>
        <v>16</v>
      </c>
      <c r="D10" s="400"/>
      <c r="E10" s="401"/>
      <c r="F10" s="427">
        <f t="shared" ref="F10" si="0">SUM(F11:H13)</f>
        <v>19.5</v>
      </c>
      <c r="G10" s="428"/>
      <c r="H10" s="429"/>
      <c r="I10" s="427">
        <f t="shared" ref="I10" si="1">SUM(I11:K13)</f>
        <v>14.4</v>
      </c>
      <c r="J10" s="428"/>
      <c r="K10" s="429"/>
      <c r="L10" s="405">
        <f>I10-F10</f>
        <v>-5.0999999999999996</v>
      </c>
      <c r="M10" s="405"/>
      <c r="N10" s="396">
        <f>IF(F10=0,0,I10/F10*100)</f>
        <v>73.846153846153854</v>
      </c>
      <c r="O10" s="397"/>
    </row>
    <row r="11" spans="1:15" s="99" customFormat="1" ht="33" customHeight="1">
      <c r="A11" s="369" t="s">
        <v>116</v>
      </c>
      <c r="B11" s="369"/>
      <c r="C11" s="374">
        <v>1</v>
      </c>
      <c r="D11" s="403"/>
      <c r="E11" s="375"/>
      <c r="F11" s="419">
        <v>1</v>
      </c>
      <c r="G11" s="420"/>
      <c r="H11" s="421"/>
      <c r="I11" s="419">
        <v>1</v>
      </c>
      <c r="J11" s="420"/>
      <c r="K11" s="421"/>
      <c r="L11" s="404">
        <f t="shared" ref="L11:L25" si="2">I11-F11</f>
        <v>0</v>
      </c>
      <c r="M11" s="404"/>
      <c r="N11" s="394">
        <f t="shared" ref="N11:N25" si="3">IF(F11=0,0,I11/F11*100)</f>
        <v>100</v>
      </c>
      <c r="O11" s="395"/>
    </row>
    <row r="12" spans="1:15" s="99" customFormat="1" ht="33" customHeight="1">
      <c r="A12" s="369" t="s">
        <v>115</v>
      </c>
      <c r="B12" s="369"/>
      <c r="C12" s="374">
        <v>4</v>
      </c>
      <c r="D12" s="403"/>
      <c r="E12" s="375"/>
      <c r="F12" s="430">
        <v>5.5</v>
      </c>
      <c r="G12" s="431"/>
      <c r="H12" s="432"/>
      <c r="I12" s="430">
        <v>4.4000000000000004</v>
      </c>
      <c r="J12" s="431"/>
      <c r="K12" s="432"/>
      <c r="L12" s="404">
        <f t="shared" si="2"/>
        <v>-1.0999999999999996</v>
      </c>
      <c r="M12" s="404"/>
      <c r="N12" s="394">
        <f t="shared" si="3"/>
        <v>80</v>
      </c>
      <c r="O12" s="395"/>
    </row>
    <row r="13" spans="1:15" s="99" customFormat="1" ht="33" customHeight="1">
      <c r="A13" s="369" t="s">
        <v>117</v>
      </c>
      <c r="B13" s="369"/>
      <c r="C13" s="374">
        <v>11</v>
      </c>
      <c r="D13" s="403"/>
      <c r="E13" s="375"/>
      <c r="F13" s="419">
        <v>13</v>
      </c>
      <c r="G13" s="420"/>
      <c r="H13" s="421"/>
      <c r="I13" s="419">
        <v>9</v>
      </c>
      <c r="J13" s="420"/>
      <c r="K13" s="421"/>
      <c r="L13" s="404">
        <f t="shared" si="2"/>
        <v>-4</v>
      </c>
      <c r="M13" s="404"/>
      <c r="N13" s="394">
        <f t="shared" si="3"/>
        <v>69.230769230769226</v>
      </c>
      <c r="O13" s="395"/>
    </row>
    <row r="14" spans="1:15" s="99" customFormat="1" ht="44.25" customHeight="1">
      <c r="A14" s="416" t="s">
        <v>177</v>
      </c>
      <c r="B14" s="416"/>
      <c r="C14" s="407">
        <f>SUM(C15:E17)</f>
        <v>1267.4000000000001</v>
      </c>
      <c r="D14" s="408"/>
      <c r="E14" s="409"/>
      <c r="F14" s="407">
        <f>SUM(F15:H17)</f>
        <v>1400.3000000000002</v>
      </c>
      <c r="G14" s="408"/>
      <c r="H14" s="409"/>
      <c r="I14" s="407">
        <f>SUM(I15:K17)</f>
        <v>1390.1999999999998</v>
      </c>
      <c r="J14" s="408"/>
      <c r="K14" s="409"/>
      <c r="L14" s="406">
        <f>I14-F14</f>
        <v>-10.100000000000364</v>
      </c>
      <c r="M14" s="406"/>
      <c r="N14" s="396">
        <f t="shared" si="3"/>
        <v>99.278725987288411</v>
      </c>
      <c r="O14" s="397"/>
    </row>
    <row r="15" spans="1:15" s="99" customFormat="1" ht="33" customHeight="1">
      <c r="A15" s="369" t="s">
        <v>116</v>
      </c>
      <c r="B15" s="369"/>
      <c r="C15" s="370">
        <v>202.6</v>
      </c>
      <c r="D15" s="398"/>
      <c r="E15" s="371"/>
      <c r="F15" s="370">
        <v>172.7</v>
      </c>
      <c r="G15" s="398"/>
      <c r="H15" s="371"/>
      <c r="I15" s="370">
        <v>239</v>
      </c>
      <c r="J15" s="398"/>
      <c r="K15" s="371"/>
      <c r="L15" s="433">
        <f>I15-F15</f>
        <v>66.300000000000011</v>
      </c>
      <c r="M15" s="434"/>
      <c r="N15" s="394">
        <f t="shared" si="3"/>
        <v>138.39027214823395</v>
      </c>
      <c r="O15" s="395"/>
    </row>
    <row r="16" spans="1:15" s="99" customFormat="1" ht="33" customHeight="1">
      <c r="A16" s="369" t="s">
        <v>115</v>
      </c>
      <c r="B16" s="369"/>
      <c r="C16" s="370">
        <v>370.1</v>
      </c>
      <c r="D16" s="398"/>
      <c r="E16" s="371"/>
      <c r="F16" s="370">
        <v>520.20000000000005</v>
      </c>
      <c r="G16" s="398"/>
      <c r="H16" s="371"/>
      <c r="I16" s="370">
        <v>570.29999999999995</v>
      </c>
      <c r="J16" s="398"/>
      <c r="K16" s="371"/>
      <c r="L16" s="402">
        <f t="shared" si="2"/>
        <v>50.099999999999909</v>
      </c>
      <c r="M16" s="402"/>
      <c r="N16" s="394">
        <f t="shared" si="3"/>
        <v>109.63091118800459</v>
      </c>
      <c r="O16" s="395"/>
    </row>
    <row r="17" spans="1:25" s="99" customFormat="1" ht="33" customHeight="1">
      <c r="A17" s="369" t="s">
        <v>117</v>
      </c>
      <c r="B17" s="369"/>
      <c r="C17" s="370">
        <v>694.7</v>
      </c>
      <c r="D17" s="398"/>
      <c r="E17" s="371"/>
      <c r="F17" s="370">
        <v>707.4</v>
      </c>
      <c r="G17" s="398"/>
      <c r="H17" s="371"/>
      <c r="I17" s="370">
        <v>580.9</v>
      </c>
      <c r="J17" s="398"/>
      <c r="K17" s="371"/>
      <c r="L17" s="402">
        <f t="shared" si="2"/>
        <v>-126.5</v>
      </c>
      <c r="M17" s="402"/>
      <c r="N17" s="394">
        <f t="shared" si="3"/>
        <v>82.117613797003102</v>
      </c>
      <c r="O17" s="395"/>
    </row>
    <row r="18" spans="1:25" s="99" customFormat="1" ht="47.25" customHeight="1">
      <c r="A18" s="416" t="s">
        <v>178</v>
      </c>
      <c r="B18" s="416"/>
      <c r="C18" s="407">
        <f>'I. Фін результат'!C97</f>
        <v>1306.7</v>
      </c>
      <c r="D18" s="408"/>
      <c r="E18" s="409"/>
      <c r="F18" s="407">
        <f>'I. Фін результат'!E97</f>
        <v>1412.3</v>
      </c>
      <c r="G18" s="408"/>
      <c r="H18" s="409"/>
      <c r="I18" s="407">
        <f>'I. Фін результат'!F97</f>
        <v>1424.7000000000003</v>
      </c>
      <c r="J18" s="408"/>
      <c r="K18" s="409"/>
      <c r="L18" s="406">
        <f t="shared" si="2"/>
        <v>12.400000000000318</v>
      </c>
      <c r="M18" s="406"/>
      <c r="N18" s="396">
        <f t="shared" si="3"/>
        <v>100.87800042483894</v>
      </c>
      <c r="O18" s="397"/>
    </row>
    <row r="19" spans="1:25" s="99" customFormat="1" ht="33" customHeight="1">
      <c r="A19" s="369" t="s">
        <v>116</v>
      </c>
      <c r="B19" s="369"/>
      <c r="C19" s="370">
        <v>206.4</v>
      </c>
      <c r="D19" s="398"/>
      <c r="E19" s="371"/>
      <c r="F19" s="370">
        <v>172.7</v>
      </c>
      <c r="G19" s="398"/>
      <c r="H19" s="371"/>
      <c r="I19" s="370">
        <v>244.6</v>
      </c>
      <c r="J19" s="398"/>
      <c r="K19" s="371"/>
      <c r="L19" s="402">
        <f t="shared" si="2"/>
        <v>71.900000000000006</v>
      </c>
      <c r="M19" s="402"/>
      <c r="N19" s="394">
        <f t="shared" si="3"/>
        <v>141.63288940359004</v>
      </c>
      <c r="O19" s="395"/>
    </row>
    <row r="20" spans="1:25" s="99" customFormat="1" ht="33" customHeight="1">
      <c r="A20" s="369" t="s">
        <v>115</v>
      </c>
      <c r="B20" s="369"/>
      <c r="C20" s="370">
        <v>393.5</v>
      </c>
      <c r="D20" s="398"/>
      <c r="E20" s="371"/>
      <c r="F20" s="370">
        <v>520.20000000000005</v>
      </c>
      <c r="G20" s="398"/>
      <c r="H20" s="371"/>
      <c r="I20" s="370">
        <v>602.4</v>
      </c>
      <c r="J20" s="398"/>
      <c r="K20" s="371"/>
      <c r="L20" s="402">
        <f t="shared" si="2"/>
        <v>82.199999999999932</v>
      </c>
      <c r="M20" s="402"/>
      <c r="N20" s="394">
        <f t="shared" si="3"/>
        <v>115.80161476355246</v>
      </c>
      <c r="O20" s="395"/>
    </row>
    <row r="21" spans="1:25" s="99" customFormat="1" ht="33" customHeight="1">
      <c r="A21" s="369" t="s">
        <v>117</v>
      </c>
      <c r="B21" s="369"/>
      <c r="C21" s="370">
        <v>706.8</v>
      </c>
      <c r="D21" s="398"/>
      <c r="E21" s="371"/>
      <c r="F21" s="370">
        <v>719.4</v>
      </c>
      <c r="G21" s="398"/>
      <c r="H21" s="371"/>
      <c r="I21" s="370">
        <v>577.70000000000005</v>
      </c>
      <c r="J21" s="398"/>
      <c r="K21" s="371"/>
      <c r="L21" s="402">
        <f t="shared" si="2"/>
        <v>-141.69999999999993</v>
      </c>
      <c r="M21" s="402"/>
      <c r="N21" s="394">
        <f t="shared" si="3"/>
        <v>80.303030303030312</v>
      </c>
      <c r="O21" s="395"/>
    </row>
    <row r="22" spans="1:25" s="99" customFormat="1" ht="71.25" customHeight="1">
      <c r="A22" s="416" t="s">
        <v>214</v>
      </c>
      <c r="B22" s="416"/>
      <c r="C22" s="399">
        <f>IF(C10=0,0,ROUND(C18/C10/6*1000,0))</f>
        <v>13611</v>
      </c>
      <c r="D22" s="400"/>
      <c r="E22" s="401"/>
      <c r="F22" s="399">
        <f>IF(F10=0,0,ROUND(F18/F10/6*1000,0))</f>
        <v>12071</v>
      </c>
      <c r="G22" s="400"/>
      <c r="H22" s="401"/>
      <c r="I22" s="399">
        <f>IF(I10=0,0,ROUND(I18/I10/6*1000,0))</f>
        <v>16490</v>
      </c>
      <c r="J22" s="400"/>
      <c r="K22" s="401"/>
      <c r="L22" s="405">
        <f t="shared" si="2"/>
        <v>4419</v>
      </c>
      <c r="M22" s="405"/>
      <c r="N22" s="396">
        <f t="shared" si="3"/>
        <v>136.60840029823544</v>
      </c>
      <c r="O22" s="397"/>
    </row>
    <row r="23" spans="1:25" s="99" customFormat="1" ht="33" customHeight="1">
      <c r="A23" s="369" t="s">
        <v>116</v>
      </c>
      <c r="B23" s="369"/>
      <c r="C23" s="374">
        <v>34400</v>
      </c>
      <c r="D23" s="403"/>
      <c r="E23" s="375"/>
      <c r="F23" s="374">
        <f>IF(F11=0,0,ROUND(F19/F11/6*1000,0))</f>
        <v>28783</v>
      </c>
      <c r="G23" s="403"/>
      <c r="H23" s="375"/>
      <c r="I23" s="374">
        <f>IF(I11=0,0,ROUND(I19/I11/6*1000,0))</f>
        <v>40767</v>
      </c>
      <c r="J23" s="403"/>
      <c r="K23" s="375"/>
      <c r="L23" s="404">
        <f t="shared" si="2"/>
        <v>11984</v>
      </c>
      <c r="M23" s="404"/>
      <c r="N23" s="394">
        <f t="shared" si="3"/>
        <v>141.63568773234201</v>
      </c>
      <c r="O23" s="395"/>
    </row>
    <row r="24" spans="1:25" s="99" customFormat="1" ht="33" customHeight="1">
      <c r="A24" s="369" t="s">
        <v>115</v>
      </c>
      <c r="B24" s="369"/>
      <c r="C24" s="374">
        <v>16396</v>
      </c>
      <c r="D24" s="403"/>
      <c r="E24" s="375"/>
      <c r="F24" s="374">
        <f>IF(F12=0,0,ROUND(F20/F12/6*1000,0))</f>
        <v>15764</v>
      </c>
      <c r="G24" s="403"/>
      <c r="H24" s="375"/>
      <c r="I24" s="374">
        <f>IF(I12=0,0,ROUND(I20/I12/6*1000,0))</f>
        <v>22818</v>
      </c>
      <c r="J24" s="403"/>
      <c r="K24" s="375"/>
      <c r="L24" s="404">
        <f t="shared" si="2"/>
        <v>7054</v>
      </c>
      <c r="M24" s="404"/>
      <c r="N24" s="394">
        <f t="shared" si="3"/>
        <v>144.74752600862726</v>
      </c>
      <c r="O24" s="395"/>
    </row>
    <row r="25" spans="1:25" s="99" customFormat="1" ht="33" customHeight="1">
      <c r="A25" s="369" t="s">
        <v>117</v>
      </c>
      <c r="B25" s="369"/>
      <c r="C25" s="374">
        <v>10709</v>
      </c>
      <c r="D25" s="403"/>
      <c r="E25" s="375"/>
      <c r="F25" s="374">
        <f>IF(F13=0,0,ROUND(F21/F13/6*1000,0))</f>
        <v>9223</v>
      </c>
      <c r="G25" s="403"/>
      <c r="H25" s="375"/>
      <c r="I25" s="374">
        <f>IF(I13=0,0,ROUND(I21/I13/6*1000,0))</f>
        <v>10698</v>
      </c>
      <c r="J25" s="403"/>
      <c r="K25" s="375"/>
      <c r="L25" s="404">
        <f t="shared" si="2"/>
        <v>1475</v>
      </c>
      <c r="M25" s="404"/>
      <c r="N25" s="394">
        <f t="shared" si="3"/>
        <v>115.99262712783258</v>
      </c>
      <c r="O25" s="395"/>
      <c r="W25" s="435"/>
      <c r="X25" s="435"/>
      <c r="Y25" s="435"/>
    </row>
    <row r="26" spans="1:25" s="99" customFormat="1" ht="13.5" customHeight="1">
      <c r="A26" s="290"/>
      <c r="B26" s="290"/>
      <c r="C26" s="290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2"/>
      <c r="O26" s="292"/>
      <c r="W26" s="436"/>
      <c r="X26" s="436"/>
      <c r="Y26" s="436"/>
    </row>
    <row r="27" spans="1:25" ht="21">
      <c r="A27" s="439"/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W27" s="436"/>
      <c r="X27" s="436"/>
      <c r="Y27" s="436"/>
    </row>
    <row r="28" spans="1:25" ht="24" customHeight="1">
      <c r="A28" s="293"/>
      <c r="B28" s="293"/>
      <c r="C28" s="293"/>
      <c r="D28" s="293"/>
      <c r="E28" s="293"/>
      <c r="F28" s="293"/>
      <c r="G28" s="293"/>
      <c r="H28" s="293"/>
      <c r="I28" s="293"/>
      <c r="J28" s="226"/>
      <c r="K28" s="226"/>
      <c r="L28" s="226"/>
      <c r="M28" s="226"/>
      <c r="N28" s="226"/>
      <c r="O28" s="226"/>
      <c r="W28" s="436"/>
      <c r="X28" s="436"/>
      <c r="Y28" s="436"/>
    </row>
    <row r="29" spans="1:25" ht="22.8">
      <c r="A29" s="372" t="s">
        <v>185</v>
      </c>
      <c r="B29" s="372"/>
      <c r="C29" s="372"/>
      <c r="D29" s="372"/>
      <c r="E29" s="372"/>
      <c r="F29" s="372"/>
      <c r="G29" s="372"/>
      <c r="H29" s="372"/>
      <c r="I29" s="372"/>
      <c r="J29" s="372"/>
      <c r="K29" s="1"/>
      <c r="L29" s="1"/>
      <c r="M29" s="1"/>
      <c r="N29" s="1"/>
      <c r="O29" s="1"/>
      <c r="W29" s="99"/>
      <c r="X29" s="99"/>
      <c r="Y29" s="99"/>
    </row>
    <row r="30" spans="1:25">
      <c r="A30" s="294"/>
      <c r="B30" s="29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W30" s="99"/>
      <c r="X30" s="99"/>
      <c r="Y30" s="99"/>
    </row>
    <row r="31" spans="1:25" ht="52.5" customHeight="1">
      <c r="A31" s="410" t="s">
        <v>215</v>
      </c>
      <c r="B31" s="411"/>
      <c r="C31" s="412"/>
      <c r="D31" s="341" t="s">
        <v>337</v>
      </c>
      <c r="E31" s="341"/>
      <c r="F31" s="341"/>
      <c r="G31" s="341" t="s">
        <v>336</v>
      </c>
      <c r="H31" s="341"/>
      <c r="I31" s="341"/>
      <c r="J31" s="341" t="s">
        <v>113</v>
      </c>
      <c r="K31" s="341"/>
      <c r="L31" s="341"/>
      <c r="M31" s="389" t="s">
        <v>114</v>
      </c>
      <c r="N31" s="390"/>
      <c r="O31" s="391"/>
    </row>
    <row r="32" spans="1:25" ht="155.25" customHeight="1">
      <c r="A32" s="413"/>
      <c r="B32" s="414"/>
      <c r="C32" s="415"/>
      <c r="D32" s="265" t="s">
        <v>179</v>
      </c>
      <c r="E32" s="265" t="s">
        <v>128</v>
      </c>
      <c r="F32" s="265" t="s">
        <v>180</v>
      </c>
      <c r="G32" s="265" t="s">
        <v>179</v>
      </c>
      <c r="H32" s="265" t="s">
        <v>128</v>
      </c>
      <c r="I32" s="265" t="s">
        <v>180</v>
      </c>
      <c r="J32" s="265" t="s">
        <v>179</v>
      </c>
      <c r="K32" s="265" t="s">
        <v>128</v>
      </c>
      <c r="L32" s="265" t="s">
        <v>180</v>
      </c>
      <c r="M32" s="296" t="s">
        <v>99</v>
      </c>
      <c r="N32" s="296" t="s">
        <v>100</v>
      </c>
      <c r="O32" s="296" t="s">
        <v>136</v>
      </c>
    </row>
    <row r="33" spans="1:15" ht="25.5" customHeight="1">
      <c r="A33" s="389">
        <v>1</v>
      </c>
      <c r="B33" s="390"/>
      <c r="C33" s="391"/>
      <c r="D33" s="265">
        <v>2</v>
      </c>
      <c r="E33" s="265">
        <v>3</v>
      </c>
      <c r="F33" s="265">
        <v>4</v>
      </c>
      <c r="G33" s="265">
        <v>5</v>
      </c>
      <c r="H33" s="59">
        <v>6</v>
      </c>
      <c r="I33" s="59">
        <v>7</v>
      </c>
      <c r="J33" s="59">
        <v>8</v>
      </c>
      <c r="K33" s="59">
        <v>9</v>
      </c>
      <c r="L33" s="59">
        <v>10</v>
      </c>
      <c r="M33" s="59">
        <v>11</v>
      </c>
      <c r="N33" s="59">
        <v>12</v>
      </c>
      <c r="O33" s="59">
        <v>13</v>
      </c>
    </row>
    <row r="34" spans="1:15" s="34" customFormat="1" ht="23.25" customHeight="1">
      <c r="A34" s="366" t="s">
        <v>268</v>
      </c>
      <c r="B34" s="367"/>
      <c r="C34" s="368"/>
      <c r="D34" s="297">
        <v>185</v>
      </c>
      <c r="E34" s="263"/>
      <c r="F34" s="263"/>
      <c r="G34" s="298">
        <v>19.600000000000001</v>
      </c>
      <c r="H34" s="261"/>
      <c r="I34" s="261"/>
      <c r="J34" s="299">
        <f>G34-D34</f>
        <v>-165.4</v>
      </c>
      <c r="K34" s="261"/>
      <c r="L34" s="261"/>
      <c r="M34" s="300">
        <f>IF(D34=0,0,G34/D34*100)</f>
        <v>10.594594594594597</v>
      </c>
      <c r="N34" s="261"/>
      <c r="O34" s="261"/>
    </row>
    <row r="35" spans="1:15" s="34" customFormat="1" ht="23.25" customHeight="1">
      <c r="A35" s="366" t="s">
        <v>269</v>
      </c>
      <c r="B35" s="367"/>
      <c r="C35" s="368"/>
      <c r="D35" s="297">
        <v>246.3</v>
      </c>
      <c r="E35" s="263"/>
      <c r="F35" s="263"/>
      <c r="G35" s="298">
        <v>120.8</v>
      </c>
      <c r="H35" s="261"/>
      <c r="I35" s="261"/>
      <c r="J35" s="299">
        <f t="shared" ref="J35:J42" si="4">G35-D35</f>
        <v>-125.50000000000001</v>
      </c>
      <c r="K35" s="261"/>
      <c r="L35" s="261"/>
      <c r="M35" s="300">
        <f t="shared" ref="M35:M42" si="5">IF(D35=0,0,G35/D35*100)</f>
        <v>49.045879009338201</v>
      </c>
      <c r="N35" s="261"/>
      <c r="O35" s="261"/>
    </row>
    <row r="36" spans="1:15" s="34" customFormat="1" ht="23.25" customHeight="1">
      <c r="A36" s="301" t="s">
        <v>270</v>
      </c>
      <c r="B36" s="302"/>
      <c r="C36" s="303"/>
      <c r="D36" s="297">
        <v>249.2</v>
      </c>
      <c r="E36" s="263"/>
      <c r="F36" s="263"/>
      <c r="G36" s="298">
        <v>19.600000000000001</v>
      </c>
      <c r="H36" s="261"/>
      <c r="I36" s="261"/>
      <c r="J36" s="299">
        <f t="shared" si="4"/>
        <v>-229.6</v>
      </c>
      <c r="K36" s="261"/>
      <c r="L36" s="261"/>
      <c r="M36" s="300">
        <f t="shared" si="5"/>
        <v>7.8651685393258441</v>
      </c>
      <c r="N36" s="261"/>
      <c r="O36" s="261"/>
    </row>
    <row r="37" spans="1:15" s="34" customFormat="1" ht="23.25" customHeight="1">
      <c r="A37" s="366" t="s">
        <v>271</v>
      </c>
      <c r="B37" s="367"/>
      <c r="C37" s="368"/>
      <c r="D37" s="297">
        <v>825</v>
      </c>
      <c r="E37" s="263"/>
      <c r="F37" s="263"/>
      <c r="G37" s="298">
        <v>820</v>
      </c>
      <c r="H37" s="261"/>
      <c r="I37" s="261"/>
      <c r="J37" s="299">
        <f t="shared" si="4"/>
        <v>-5</v>
      </c>
      <c r="K37" s="261"/>
      <c r="L37" s="261"/>
      <c r="M37" s="300">
        <f t="shared" si="5"/>
        <v>99.393939393939391</v>
      </c>
      <c r="N37" s="261"/>
      <c r="O37" s="261"/>
    </row>
    <row r="38" spans="1:15" s="34" customFormat="1" ht="23.25" customHeight="1">
      <c r="A38" s="366" t="s">
        <v>272</v>
      </c>
      <c r="B38" s="367"/>
      <c r="C38" s="368"/>
      <c r="D38" s="297">
        <v>95.1</v>
      </c>
      <c r="E38" s="263"/>
      <c r="F38" s="263"/>
      <c r="G38" s="298">
        <v>36.5</v>
      </c>
      <c r="H38" s="261"/>
      <c r="I38" s="261"/>
      <c r="J38" s="299">
        <f t="shared" si="4"/>
        <v>-58.599999999999994</v>
      </c>
      <c r="K38" s="261"/>
      <c r="L38" s="261"/>
      <c r="M38" s="300">
        <f t="shared" si="5"/>
        <v>38.380651945320714</v>
      </c>
      <c r="N38" s="261"/>
      <c r="O38" s="261"/>
    </row>
    <row r="39" spans="1:15" s="34" customFormat="1" ht="22.95" customHeight="1">
      <c r="A39" s="301" t="s">
        <v>273</v>
      </c>
      <c r="B39" s="302"/>
      <c r="C39" s="303"/>
      <c r="D39" s="297">
        <v>524</v>
      </c>
      <c r="E39" s="263"/>
      <c r="F39" s="263"/>
      <c r="G39" s="298">
        <v>442.4</v>
      </c>
      <c r="H39" s="261"/>
      <c r="I39" s="261"/>
      <c r="J39" s="299">
        <f t="shared" si="4"/>
        <v>-81.600000000000023</v>
      </c>
      <c r="K39" s="261"/>
      <c r="L39" s="261"/>
      <c r="M39" s="300">
        <f t="shared" si="5"/>
        <v>84.427480916030532</v>
      </c>
      <c r="N39" s="261"/>
      <c r="O39" s="261"/>
    </row>
    <row r="40" spans="1:15" s="34" customFormat="1" ht="22.95" customHeight="1">
      <c r="A40" s="301" t="s">
        <v>348</v>
      </c>
      <c r="B40" s="302"/>
      <c r="C40" s="303"/>
      <c r="D40" s="297">
        <v>0</v>
      </c>
      <c r="E40" s="263"/>
      <c r="F40" s="263"/>
      <c r="G40" s="298">
        <v>5.8</v>
      </c>
      <c r="H40" s="261"/>
      <c r="I40" s="261"/>
      <c r="J40" s="299">
        <f t="shared" si="4"/>
        <v>5.8</v>
      </c>
      <c r="K40" s="261"/>
      <c r="L40" s="261"/>
      <c r="M40" s="300">
        <f t="shared" si="5"/>
        <v>0</v>
      </c>
      <c r="N40" s="261"/>
      <c r="O40" s="261"/>
    </row>
    <row r="41" spans="1:15" s="34" customFormat="1" ht="22.95" customHeight="1">
      <c r="A41" s="366" t="s">
        <v>309</v>
      </c>
      <c r="B41" s="367"/>
      <c r="C41" s="303"/>
      <c r="D41" s="297">
        <v>5</v>
      </c>
      <c r="E41" s="263"/>
      <c r="F41" s="263"/>
      <c r="G41" s="298">
        <v>5</v>
      </c>
      <c r="H41" s="261"/>
      <c r="I41" s="261"/>
      <c r="J41" s="299">
        <f t="shared" si="4"/>
        <v>0</v>
      </c>
      <c r="K41" s="261"/>
      <c r="L41" s="261"/>
      <c r="M41" s="300">
        <f t="shared" si="5"/>
        <v>100</v>
      </c>
      <c r="N41" s="261"/>
      <c r="O41" s="261"/>
    </row>
    <row r="42" spans="1:15" s="34" customFormat="1" ht="23.25" customHeight="1">
      <c r="A42" s="366" t="s">
        <v>274</v>
      </c>
      <c r="B42" s="367"/>
      <c r="C42" s="368"/>
      <c r="D42" s="297">
        <v>96.4</v>
      </c>
      <c r="E42" s="263"/>
      <c r="F42" s="263"/>
      <c r="G42" s="298">
        <v>258.39999999999998</v>
      </c>
      <c r="H42" s="261"/>
      <c r="I42" s="261"/>
      <c r="J42" s="299">
        <f t="shared" si="4"/>
        <v>161.99999999999997</v>
      </c>
      <c r="K42" s="261"/>
      <c r="L42" s="261"/>
      <c r="M42" s="300">
        <f t="shared" si="5"/>
        <v>268.04979253112032</v>
      </c>
      <c r="N42" s="261"/>
      <c r="O42" s="261"/>
    </row>
    <row r="43" spans="1:15" s="34" customFormat="1" ht="33" customHeight="1">
      <c r="A43" s="379" t="s">
        <v>34</v>
      </c>
      <c r="B43" s="380"/>
      <c r="C43" s="381"/>
      <c r="D43" s="304">
        <f>SUM(D34:D42)</f>
        <v>2226</v>
      </c>
      <c r="E43" s="264"/>
      <c r="F43" s="305"/>
      <c r="G43" s="306">
        <f>SUM(G34:G42)</f>
        <v>1728.1</v>
      </c>
      <c r="H43" s="264"/>
      <c r="I43" s="305"/>
      <c r="J43" s="305">
        <f>SUM(J34:J42)</f>
        <v>-497.90000000000009</v>
      </c>
      <c r="K43" s="264"/>
      <c r="L43" s="305"/>
      <c r="M43" s="307">
        <f>IF(D43=0,0,G43/D43*100)</f>
        <v>77.632524707996396</v>
      </c>
      <c r="N43" s="264"/>
      <c r="O43" s="305"/>
    </row>
    <row r="44" spans="1:15" ht="35.25" customHeight="1">
      <c r="A44" s="222"/>
      <c r="B44" s="308"/>
      <c r="C44" s="308"/>
      <c r="D44" s="308"/>
      <c r="E44" s="308"/>
      <c r="F44" s="309"/>
      <c r="G44" s="309"/>
      <c r="H44" s="309"/>
      <c r="I44" s="23"/>
      <c r="J44" s="23"/>
      <c r="K44" s="23"/>
      <c r="L44" s="23"/>
      <c r="M44" s="23"/>
      <c r="N44" s="23"/>
      <c r="O44" s="310"/>
    </row>
    <row r="45" spans="1:15" ht="22.8">
      <c r="A45" s="372" t="s">
        <v>186</v>
      </c>
      <c r="B45" s="372"/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</row>
    <row r="46" spans="1:15">
      <c r="A46" s="294"/>
      <c r="B46" s="29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11" t="s">
        <v>261</v>
      </c>
    </row>
    <row r="47" spans="1:15" ht="56.25" customHeight="1">
      <c r="A47" s="260" t="s">
        <v>72</v>
      </c>
      <c r="B47" s="357" t="s">
        <v>46</v>
      </c>
      <c r="C47" s="357"/>
      <c r="D47" s="357" t="s">
        <v>41</v>
      </c>
      <c r="E47" s="357"/>
      <c r="F47" s="357" t="s">
        <v>42</v>
      </c>
      <c r="G47" s="357"/>
      <c r="H47" s="357" t="s">
        <v>56</v>
      </c>
      <c r="I47" s="357"/>
      <c r="J47" s="357"/>
      <c r="K47" s="387" t="s">
        <v>265</v>
      </c>
      <c r="L47" s="388"/>
      <c r="M47" s="387" t="s">
        <v>15</v>
      </c>
      <c r="N47" s="426"/>
      <c r="O47" s="388"/>
    </row>
    <row r="48" spans="1:15" ht="24.75" customHeight="1">
      <c r="A48" s="261">
        <v>1</v>
      </c>
      <c r="B48" s="359">
        <v>2</v>
      </c>
      <c r="C48" s="359"/>
      <c r="D48" s="359">
        <v>3</v>
      </c>
      <c r="E48" s="359"/>
      <c r="F48" s="359">
        <v>4</v>
      </c>
      <c r="G48" s="359"/>
      <c r="H48" s="359">
        <v>5</v>
      </c>
      <c r="I48" s="359"/>
      <c r="J48" s="359"/>
      <c r="K48" s="359">
        <v>6</v>
      </c>
      <c r="L48" s="359"/>
      <c r="M48" s="377">
        <v>7</v>
      </c>
      <c r="N48" s="382"/>
      <c r="O48" s="378"/>
    </row>
    <row r="49" spans="1:15" ht="22.5" customHeight="1">
      <c r="A49" s="262"/>
      <c r="B49" s="383"/>
      <c r="C49" s="383"/>
      <c r="D49" s="376"/>
      <c r="E49" s="376"/>
      <c r="F49" s="384"/>
      <c r="G49" s="384"/>
      <c r="H49" s="385"/>
      <c r="I49" s="386"/>
      <c r="J49" s="386"/>
      <c r="K49" s="374"/>
      <c r="L49" s="375"/>
      <c r="M49" s="376"/>
      <c r="N49" s="376"/>
      <c r="O49" s="376"/>
    </row>
    <row r="50" spans="1:15" s="176" customFormat="1" ht="22.5" customHeight="1">
      <c r="A50" s="262"/>
      <c r="B50" s="383"/>
      <c r="C50" s="383"/>
      <c r="D50" s="376"/>
      <c r="E50" s="376"/>
      <c r="F50" s="384"/>
      <c r="G50" s="384"/>
      <c r="H50" s="385"/>
      <c r="I50" s="386"/>
      <c r="J50" s="386"/>
      <c r="K50" s="374"/>
      <c r="L50" s="375"/>
      <c r="M50" s="376"/>
      <c r="N50" s="376"/>
      <c r="O50" s="376"/>
    </row>
    <row r="51" spans="1:15" s="176" customFormat="1" ht="22.5" customHeight="1">
      <c r="A51" s="262"/>
      <c r="B51" s="383"/>
      <c r="C51" s="383"/>
      <c r="D51" s="376"/>
      <c r="E51" s="376"/>
      <c r="F51" s="384"/>
      <c r="G51" s="384"/>
      <c r="H51" s="385"/>
      <c r="I51" s="386"/>
      <c r="J51" s="386"/>
      <c r="K51" s="374"/>
      <c r="L51" s="375"/>
      <c r="M51" s="376"/>
      <c r="N51" s="376"/>
      <c r="O51" s="376"/>
    </row>
    <row r="52" spans="1:15" s="176" customFormat="1" ht="22.5" customHeight="1">
      <c r="A52" s="262"/>
      <c r="B52" s="383"/>
      <c r="C52" s="383"/>
      <c r="D52" s="376"/>
      <c r="E52" s="376"/>
      <c r="F52" s="384"/>
      <c r="G52" s="384"/>
      <c r="H52" s="385"/>
      <c r="I52" s="386"/>
      <c r="J52" s="386"/>
      <c r="K52" s="374"/>
      <c r="L52" s="375"/>
      <c r="M52" s="376"/>
      <c r="N52" s="376"/>
      <c r="O52" s="376"/>
    </row>
    <row r="53" spans="1:15" ht="30" customHeight="1">
      <c r="A53" s="312" t="s">
        <v>34</v>
      </c>
      <c r="B53" s="392" t="s">
        <v>16</v>
      </c>
      <c r="C53" s="392"/>
      <c r="D53" s="392" t="s">
        <v>16</v>
      </c>
      <c r="E53" s="392"/>
      <c r="F53" s="392" t="s">
        <v>16</v>
      </c>
      <c r="G53" s="392"/>
      <c r="H53" s="393"/>
      <c r="I53" s="393"/>
      <c r="J53" s="393"/>
      <c r="K53" s="399">
        <f>SUM(K49:L49)</f>
        <v>0</v>
      </c>
      <c r="L53" s="401"/>
      <c r="M53" s="373"/>
      <c r="N53" s="373"/>
      <c r="O53" s="373"/>
    </row>
    <row r="54" spans="1:15">
      <c r="A54" s="309"/>
      <c r="B54" s="56"/>
      <c r="C54" s="56"/>
      <c r="D54" s="56"/>
      <c r="E54" s="56"/>
      <c r="F54" s="56" t="s">
        <v>206</v>
      </c>
      <c r="G54" s="56"/>
      <c r="H54" s="56"/>
      <c r="I54" s="56"/>
      <c r="J54" s="56"/>
      <c r="K54" s="2"/>
      <c r="L54" s="2"/>
      <c r="M54" s="2"/>
      <c r="N54" s="2"/>
      <c r="O54" s="2"/>
    </row>
    <row r="55" spans="1:15" ht="22.8">
      <c r="A55" s="372" t="s">
        <v>191</v>
      </c>
      <c r="B55" s="372"/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</row>
    <row r="56" spans="1:15" ht="20.25" customHeight="1">
      <c r="A56" s="23"/>
      <c r="B56" s="313"/>
      <c r="C56" s="23"/>
      <c r="D56" s="23"/>
      <c r="E56" s="23"/>
      <c r="F56" s="23"/>
      <c r="G56" s="23"/>
      <c r="H56" s="23"/>
      <c r="I56" s="310"/>
      <c r="J56" s="1"/>
      <c r="K56" s="1"/>
      <c r="L56" s="1"/>
      <c r="M56" s="1"/>
      <c r="N56" s="1"/>
      <c r="O56" s="311"/>
    </row>
    <row r="57" spans="1:15" ht="42.75" customHeight="1">
      <c r="A57" s="357" t="s">
        <v>40</v>
      </c>
      <c r="B57" s="357"/>
      <c r="C57" s="357"/>
      <c r="D57" s="357" t="s">
        <v>338</v>
      </c>
      <c r="E57" s="357"/>
      <c r="F57" s="357" t="s">
        <v>339</v>
      </c>
      <c r="G57" s="357"/>
      <c r="H57" s="357"/>
      <c r="I57" s="357"/>
      <c r="J57" s="357" t="s">
        <v>340</v>
      </c>
      <c r="K57" s="357"/>
      <c r="L57" s="357"/>
      <c r="M57" s="357"/>
      <c r="N57" s="357" t="s">
        <v>341</v>
      </c>
      <c r="O57" s="357"/>
    </row>
    <row r="58" spans="1:15" ht="42.75" customHeight="1">
      <c r="A58" s="357"/>
      <c r="B58" s="357"/>
      <c r="C58" s="357"/>
      <c r="D58" s="357"/>
      <c r="E58" s="357"/>
      <c r="F58" s="359" t="s">
        <v>101</v>
      </c>
      <c r="G58" s="359"/>
      <c r="H58" s="357" t="s">
        <v>102</v>
      </c>
      <c r="I58" s="357"/>
      <c r="J58" s="359" t="s">
        <v>101</v>
      </c>
      <c r="K58" s="359"/>
      <c r="L58" s="357" t="s">
        <v>102</v>
      </c>
      <c r="M58" s="357"/>
      <c r="N58" s="357"/>
      <c r="O58" s="357"/>
    </row>
    <row r="59" spans="1:15" ht="27" customHeight="1">
      <c r="A59" s="357">
        <v>1</v>
      </c>
      <c r="B59" s="357"/>
      <c r="C59" s="357"/>
      <c r="D59" s="387">
        <v>2</v>
      </c>
      <c r="E59" s="388"/>
      <c r="F59" s="387">
        <v>3</v>
      </c>
      <c r="G59" s="388"/>
      <c r="H59" s="377">
        <v>4</v>
      </c>
      <c r="I59" s="378"/>
      <c r="J59" s="377">
        <v>5</v>
      </c>
      <c r="K59" s="378"/>
      <c r="L59" s="377">
        <v>6</v>
      </c>
      <c r="M59" s="378"/>
      <c r="N59" s="377">
        <v>7</v>
      </c>
      <c r="O59" s="378"/>
    </row>
    <row r="60" spans="1:15" ht="30.75" customHeight="1">
      <c r="A60" s="369" t="s">
        <v>125</v>
      </c>
      <c r="B60" s="369"/>
      <c r="C60" s="369"/>
      <c r="D60" s="370">
        <f>SUM(D62:E63)</f>
        <v>0</v>
      </c>
      <c r="E60" s="371"/>
      <c r="F60" s="370">
        <f t="shared" ref="F60" si="6">SUM(F62:G63)</f>
        <v>0</v>
      </c>
      <c r="G60" s="371"/>
      <c r="H60" s="370">
        <f t="shared" ref="H60" si="7">SUM(H62:I63)</f>
        <v>0</v>
      </c>
      <c r="I60" s="371"/>
      <c r="J60" s="370">
        <f t="shared" ref="J60" si="8">SUM(J62:K63)</f>
        <v>0</v>
      </c>
      <c r="K60" s="371"/>
      <c r="L60" s="370">
        <f t="shared" ref="L60" si="9">SUM(L62:M63)</f>
        <v>0</v>
      </c>
      <c r="M60" s="371"/>
      <c r="N60" s="370">
        <f t="shared" ref="N60" si="10">SUM(N62:O63)</f>
        <v>0</v>
      </c>
      <c r="O60" s="371"/>
    </row>
    <row r="61" spans="1:15" ht="27.75" customHeight="1">
      <c r="A61" s="369" t="s">
        <v>59</v>
      </c>
      <c r="B61" s="369"/>
      <c r="C61" s="369"/>
      <c r="D61" s="370"/>
      <c r="E61" s="371"/>
      <c r="F61" s="370"/>
      <c r="G61" s="371"/>
      <c r="H61" s="370"/>
      <c r="I61" s="371"/>
      <c r="J61" s="370"/>
      <c r="K61" s="371"/>
      <c r="L61" s="370"/>
      <c r="M61" s="371"/>
      <c r="N61" s="370"/>
      <c r="O61" s="371"/>
    </row>
    <row r="62" spans="1:15" s="176" customFormat="1" ht="23.25" customHeight="1">
      <c r="A62" s="369"/>
      <c r="B62" s="369"/>
      <c r="C62" s="369"/>
      <c r="D62" s="370"/>
      <c r="E62" s="371"/>
      <c r="F62" s="370"/>
      <c r="G62" s="371"/>
      <c r="H62" s="370"/>
      <c r="I62" s="371"/>
      <c r="J62" s="370"/>
      <c r="K62" s="371"/>
      <c r="L62" s="370"/>
      <c r="M62" s="371"/>
      <c r="N62" s="370">
        <f>D62+H62-L62</f>
        <v>0</v>
      </c>
      <c r="O62" s="371"/>
    </row>
    <row r="63" spans="1:15" s="176" customFormat="1" ht="23.25" customHeight="1">
      <c r="A63" s="369"/>
      <c r="B63" s="369"/>
      <c r="C63" s="369"/>
      <c r="D63" s="370"/>
      <c r="E63" s="371"/>
      <c r="F63" s="370"/>
      <c r="G63" s="371"/>
      <c r="H63" s="370"/>
      <c r="I63" s="371"/>
      <c r="J63" s="370"/>
      <c r="K63" s="371"/>
      <c r="L63" s="370"/>
      <c r="M63" s="371"/>
      <c r="N63" s="370">
        <f>D63+H63-L63</f>
        <v>0</v>
      </c>
      <c r="O63" s="371"/>
    </row>
    <row r="64" spans="1:15" s="176" customFormat="1" ht="30.75" customHeight="1">
      <c r="A64" s="369" t="s">
        <v>126</v>
      </c>
      <c r="B64" s="369"/>
      <c r="C64" s="369"/>
      <c r="D64" s="370">
        <f>SUM(D66:E67)</f>
        <v>0</v>
      </c>
      <c r="E64" s="371"/>
      <c r="F64" s="370">
        <f t="shared" ref="F64" si="11">SUM(F66:G67)</f>
        <v>0</v>
      </c>
      <c r="G64" s="371"/>
      <c r="H64" s="370">
        <f t="shared" ref="H64" si="12">SUM(H66:I67)</f>
        <v>0</v>
      </c>
      <c r="I64" s="371"/>
      <c r="J64" s="370">
        <f t="shared" ref="J64" si="13">SUM(J66:K67)</f>
        <v>0</v>
      </c>
      <c r="K64" s="371"/>
      <c r="L64" s="370">
        <f t="shared" ref="L64" si="14">SUM(L66:M67)</f>
        <v>0</v>
      </c>
      <c r="M64" s="371"/>
      <c r="N64" s="370">
        <f t="shared" ref="N64" si="15">SUM(N66:O67)</f>
        <v>0</v>
      </c>
      <c r="O64" s="371"/>
    </row>
    <row r="65" spans="1:15" s="176" customFormat="1" ht="27.75" customHeight="1">
      <c r="A65" s="369" t="s">
        <v>216</v>
      </c>
      <c r="B65" s="369"/>
      <c r="C65" s="369"/>
      <c r="D65" s="370"/>
      <c r="E65" s="371"/>
      <c r="F65" s="370"/>
      <c r="G65" s="371"/>
      <c r="H65" s="370"/>
      <c r="I65" s="371"/>
      <c r="J65" s="370"/>
      <c r="K65" s="371"/>
      <c r="L65" s="370"/>
      <c r="M65" s="371"/>
      <c r="N65" s="370"/>
      <c r="O65" s="371"/>
    </row>
    <row r="66" spans="1:15" s="176" customFormat="1" ht="23.25" customHeight="1">
      <c r="A66" s="369"/>
      <c r="B66" s="369"/>
      <c r="C66" s="369"/>
      <c r="D66" s="370"/>
      <c r="E66" s="371"/>
      <c r="F66" s="370"/>
      <c r="G66" s="371"/>
      <c r="H66" s="370"/>
      <c r="I66" s="371"/>
      <c r="J66" s="370"/>
      <c r="K66" s="371"/>
      <c r="L66" s="370">
        <v>0</v>
      </c>
      <c r="M66" s="371"/>
      <c r="N66" s="370">
        <f>D66+H66-L66</f>
        <v>0</v>
      </c>
      <c r="O66" s="371"/>
    </row>
    <row r="67" spans="1:15" s="176" customFormat="1" ht="23.25" customHeight="1">
      <c r="A67" s="369"/>
      <c r="B67" s="369"/>
      <c r="C67" s="369"/>
      <c r="D67" s="370"/>
      <c r="E67" s="371"/>
      <c r="F67" s="370"/>
      <c r="G67" s="371"/>
      <c r="H67" s="370"/>
      <c r="I67" s="371"/>
      <c r="J67" s="370"/>
      <c r="K67" s="371"/>
      <c r="L67" s="370"/>
      <c r="M67" s="371"/>
      <c r="N67" s="370">
        <f>D67+H67-L67</f>
        <v>0</v>
      </c>
      <c r="O67" s="371"/>
    </row>
    <row r="68" spans="1:15" s="176" customFormat="1" ht="30.75" customHeight="1">
      <c r="A68" s="369" t="s">
        <v>127</v>
      </c>
      <c r="B68" s="369"/>
      <c r="C68" s="369"/>
      <c r="D68" s="370">
        <f>SUM(D70:E71)</f>
        <v>0</v>
      </c>
      <c r="E68" s="371"/>
      <c r="F68" s="370">
        <f t="shared" ref="F68" si="16">SUM(F70:G71)</f>
        <v>0</v>
      </c>
      <c r="G68" s="371"/>
      <c r="H68" s="370">
        <f t="shared" ref="H68" si="17">SUM(H70:I71)</f>
        <v>0</v>
      </c>
      <c r="I68" s="371"/>
      <c r="J68" s="370">
        <f t="shared" ref="J68" si="18">SUM(J70:K71)</f>
        <v>0</v>
      </c>
      <c r="K68" s="371"/>
      <c r="L68" s="370">
        <f t="shared" ref="L68" si="19">SUM(L70:M71)</f>
        <v>0</v>
      </c>
      <c r="M68" s="371"/>
      <c r="N68" s="370">
        <f t="shared" ref="N68" si="20">SUM(N70:O71)</f>
        <v>0</v>
      </c>
      <c r="O68" s="371"/>
    </row>
    <row r="69" spans="1:15" s="176" customFormat="1" ht="27.75" customHeight="1">
      <c r="A69" s="369" t="s">
        <v>59</v>
      </c>
      <c r="B69" s="369"/>
      <c r="C69" s="369"/>
      <c r="D69" s="370"/>
      <c r="E69" s="371"/>
      <c r="F69" s="370"/>
      <c r="G69" s="371"/>
      <c r="H69" s="370"/>
      <c r="I69" s="371"/>
      <c r="J69" s="370"/>
      <c r="K69" s="371"/>
      <c r="L69" s="370"/>
      <c r="M69" s="371"/>
      <c r="N69" s="370"/>
      <c r="O69" s="371"/>
    </row>
    <row r="70" spans="1:15" s="176" customFormat="1" ht="23.25" customHeight="1">
      <c r="A70" s="369"/>
      <c r="B70" s="369"/>
      <c r="C70" s="369"/>
      <c r="D70" s="370"/>
      <c r="E70" s="371"/>
      <c r="F70" s="370"/>
      <c r="G70" s="371"/>
      <c r="H70" s="370"/>
      <c r="I70" s="371"/>
      <c r="J70" s="370"/>
      <c r="K70" s="371"/>
      <c r="L70" s="370"/>
      <c r="M70" s="371"/>
      <c r="N70" s="370">
        <f>D70+H70-L70</f>
        <v>0</v>
      </c>
      <c r="O70" s="371"/>
    </row>
    <row r="71" spans="1:15" s="176" customFormat="1" ht="23.25" customHeight="1">
      <c r="A71" s="369"/>
      <c r="B71" s="369"/>
      <c r="C71" s="369"/>
      <c r="D71" s="370"/>
      <c r="E71" s="371"/>
      <c r="F71" s="370"/>
      <c r="G71" s="371"/>
      <c r="H71" s="370"/>
      <c r="I71" s="371"/>
      <c r="J71" s="370"/>
      <c r="K71" s="371"/>
      <c r="L71" s="370"/>
      <c r="M71" s="371"/>
      <c r="N71" s="370">
        <f>D71+H71-L71</f>
        <v>0</v>
      </c>
      <c r="O71" s="371"/>
    </row>
    <row r="72" spans="1:15" ht="51" customHeight="1">
      <c r="A72" s="416" t="s">
        <v>34</v>
      </c>
      <c r="B72" s="416"/>
      <c r="C72" s="416"/>
      <c r="D72" s="407">
        <f>SUM(D60,D64,D68)</f>
        <v>0</v>
      </c>
      <c r="E72" s="409"/>
      <c r="F72" s="407">
        <f t="shared" ref="F72" si="21">SUM(F60,F64,F68)</f>
        <v>0</v>
      </c>
      <c r="G72" s="409"/>
      <c r="H72" s="407">
        <f t="shared" ref="H72" si="22">SUM(H60,H64,H68)</f>
        <v>0</v>
      </c>
      <c r="I72" s="409"/>
      <c r="J72" s="407">
        <f t="shared" ref="J72" si="23">SUM(J60,J64,J68)</f>
        <v>0</v>
      </c>
      <c r="K72" s="409"/>
      <c r="L72" s="407">
        <f t="shared" ref="L72" si="24">SUM(L60,L64,L68)</f>
        <v>0</v>
      </c>
      <c r="M72" s="409"/>
      <c r="N72" s="407">
        <f t="shared" ref="N72" si="25">SUM(N60,N64,N68)</f>
        <v>0</v>
      </c>
      <c r="O72" s="409"/>
    </row>
    <row r="73" spans="1:15">
      <c r="A73" s="1"/>
      <c r="B73" s="295"/>
      <c r="C73" s="314"/>
      <c r="D73" s="314"/>
      <c r="E73" s="314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1"/>
      <c r="B74" s="295"/>
      <c r="C74" s="314"/>
      <c r="D74" s="314"/>
      <c r="E74" s="314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246"/>
      <c r="B75" s="295"/>
      <c r="C75" s="314"/>
      <c r="D75" s="314"/>
      <c r="E75" s="314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311"/>
      <c r="B76" s="295"/>
      <c r="C76" s="314"/>
      <c r="D76" s="314"/>
      <c r="E76" s="314"/>
      <c r="F76" s="311"/>
      <c r="G76" s="311"/>
      <c r="H76" s="1"/>
      <c r="I76" s="1"/>
      <c r="J76" s="1"/>
      <c r="K76" s="1"/>
      <c r="L76" s="437"/>
      <c r="M76" s="438"/>
      <c r="N76" s="438"/>
      <c r="O76" s="438"/>
    </row>
    <row r="77" spans="1:15">
      <c r="A77" s="1"/>
      <c r="B77" s="295"/>
      <c r="C77" s="314"/>
      <c r="D77" s="314"/>
      <c r="E77" s="314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C78" s="17"/>
      <c r="D78" s="17"/>
      <c r="E78" s="17"/>
    </row>
    <row r="79" spans="1:15">
      <c r="C79" s="17"/>
      <c r="D79" s="17"/>
      <c r="E79" s="17"/>
    </row>
    <row r="80" spans="1:15">
      <c r="C80" s="17"/>
      <c r="D80" s="17"/>
      <c r="E80" s="17"/>
    </row>
    <row r="81" spans="3:5">
      <c r="C81" s="17"/>
      <c r="D81" s="17"/>
      <c r="E81" s="17"/>
    </row>
    <row r="82" spans="3:5">
      <c r="C82" s="17"/>
      <c r="D82" s="17"/>
      <c r="E82" s="17"/>
    </row>
    <row r="83" spans="3:5">
      <c r="C83" s="17"/>
      <c r="D83" s="17"/>
      <c r="E83" s="17"/>
    </row>
    <row r="84" spans="3:5">
      <c r="C84" s="17"/>
      <c r="D84" s="17"/>
      <c r="E84" s="17"/>
    </row>
    <row r="85" spans="3:5">
      <c r="C85" s="17"/>
      <c r="D85" s="17"/>
      <c r="E85" s="17"/>
    </row>
    <row r="86" spans="3:5">
      <c r="C86" s="17"/>
      <c r="D86" s="17"/>
      <c r="E86" s="17"/>
    </row>
  </sheetData>
  <mergeCells count="285">
    <mergeCell ref="W25:Y25"/>
    <mergeCell ref="W26:Y26"/>
    <mergeCell ref="W27:Y27"/>
    <mergeCell ref="W28:Y28"/>
    <mergeCell ref="L76:O76"/>
    <mergeCell ref="C15:E15"/>
    <mergeCell ref="C16:E16"/>
    <mergeCell ref="C17:E17"/>
    <mergeCell ref="A24:B24"/>
    <mergeCell ref="N15:O15"/>
    <mergeCell ref="N16:O16"/>
    <mergeCell ref="A27:O27"/>
    <mergeCell ref="F16:H16"/>
    <mergeCell ref="M49:O49"/>
    <mergeCell ref="K49:L49"/>
    <mergeCell ref="K48:L48"/>
    <mergeCell ref="B49:C49"/>
    <mergeCell ref="H49:J49"/>
    <mergeCell ref="K47:L47"/>
    <mergeCell ref="M47:O47"/>
    <mergeCell ref="B47:C47"/>
    <mergeCell ref="H59:I59"/>
    <mergeCell ref="K53:L53"/>
    <mergeCell ref="J59:K59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24:E24"/>
    <mergeCell ref="C18:E18"/>
    <mergeCell ref="C21:E21"/>
    <mergeCell ref="C22:E22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9:G49"/>
    <mergeCell ref="D47:E47"/>
    <mergeCell ref="J31:L31"/>
    <mergeCell ref="M31:O31"/>
    <mergeCell ref="A45:O45"/>
    <mergeCell ref="F47:G47"/>
    <mergeCell ref="H47:J47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66:C66"/>
    <mergeCell ref="A72:C72"/>
    <mergeCell ref="D63:E63"/>
    <mergeCell ref="A69:C69"/>
    <mergeCell ref="D67:E67"/>
    <mergeCell ref="F67:G67"/>
    <mergeCell ref="A68:C68"/>
    <mergeCell ref="A67:C67"/>
    <mergeCell ref="A71:C71"/>
    <mergeCell ref="A64:C64"/>
    <mergeCell ref="D68:E68"/>
    <mergeCell ref="F68:G68"/>
    <mergeCell ref="A70:C70"/>
    <mergeCell ref="D70:E70"/>
    <mergeCell ref="F70:G70"/>
    <mergeCell ref="F66:G66"/>
    <mergeCell ref="N69:O69"/>
    <mergeCell ref="L69:M69"/>
    <mergeCell ref="H69:I69"/>
    <mergeCell ref="L64:M64"/>
    <mergeCell ref="H65:I65"/>
    <mergeCell ref="J69:K69"/>
    <mergeCell ref="D66:E66"/>
    <mergeCell ref="N66:O66"/>
    <mergeCell ref="A61:C61"/>
    <mergeCell ref="L63:M63"/>
    <mergeCell ref="J63:K63"/>
    <mergeCell ref="D69:E69"/>
    <mergeCell ref="F69:G69"/>
    <mergeCell ref="A63:C63"/>
    <mergeCell ref="D65:E65"/>
    <mergeCell ref="A65:C65"/>
    <mergeCell ref="F65:G65"/>
    <mergeCell ref="D64:E64"/>
    <mergeCell ref="F64:G64"/>
    <mergeCell ref="D61:E61"/>
    <mergeCell ref="F61:G61"/>
    <mergeCell ref="H64:I64"/>
    <mergeCell ref="J64:K64"/>
    <mergeCell ref="H61:I61"/>
    <mergeCell ref="J67:K67"/>
    <mergeCell ref="L67:M67"/>
    <mergeCell ref="L60:M60"/>
    <mergeCell ref="N65:O65"/>
    <mergeCell ref="N60:O60"/>
    <mergeCell ref="J60:K60"/>
    <mergeCell ref="H60:I60"/>
    <mergeCell ref="J61:K61"/>
    <mergeCell ref="L65:M65"/>
    <mergeCell ref="J65:K65"/>
    <mergeCell ref="J62:K62"/>
    <mergeCell ref="H66:I66"/>
    <mergeCell ref="J66:K66"/>
    <mergeCell ref="L66:M66"/>
    <mergeCell ref="N61:O61"/>
    <mergeCell ref="N64:O64"/>
    <mergeCell ref="L61:M61"/>
    <mergeCell ref="N63:O63"/>
    <mergeCell ref="L62:M62"/>
    <mergeCell ref="N62:O62"/>
    <mergeCell ref="F25:H25"/>
    <mergeCell ref="F21:H21"/>
    <mergeCell ref="F22:H22"/>
    <mergeCell ref="F23:H23"/>
    <mergeCell ref="F24:H24"/>
    <mergeCell ref="C23:E23"/>
    <mergeCell ref="N72:O72"/>
    <mergeCell ref="D71:E71"/>
    <mergeCell ref="F71:G71"/>
    <mergeCell ref="H71:I71"/>
    <mergeCell ref="J71:K71"/>
    <mergeCell ref="L71:M71"/>
    <mergeCell ref="N71:O71"/>
    <mergeCell ref="D72:E72"/>
    <mergeCell ref="H72:I72"/>
    <mergeCell ref="J72:K72"/>
    <mergeCell ref="L72:M72"/>
    <mergeCell ref="F72:G72"/>
    <mergeCell ref="N67:O67"/>
    <mergeCell ref="H68:I68"/>
    <mergeCell ref="J68:K68"/>
    <mergeCell ref="L68:M68"/>
    <mergeCell ref="N68:O68"/>
    <mergeCell ref="A31:C32"/>
    <mergeCell ref="N17:O17"/>
    <mergeCell ref="N18:O18"/>
    <mergeCell ref="N19:O19"/>
    <mergeCell ref="N20:O20"/>
    <mergeCell ref="L17:M17"/>
    <mergeCell ref="A29:J29"/>
    <mergeCell ref="N25:O25"/>
    <mergeCell ref="L22:M22"/>
    <mergeCell ref="L18:M18"/>
    <mergeCell ref="L19:M19"/>
    <mergeCell ref="L20:M20"/>
    <mergeCell ref="L25:M25"/>
    <mergeCell ref="I25:K25"/>
    <mergeCell ref="C25:E25"/>
    <mergeCell ref="C19:E19"/>
    <mergeCell ref="C20:E20"/>
    <mergeCell ref="F20:H20"/>
    <mergeCell ref="I17:K17"/>
    <mergeCell ref="I18:K18"/>
    <mergeCell ref="I19:K19"/>
    <mergeCell ref="I20:K20"/>
    <mergeCell ref="F17:H17"/>
    <mergeCell ref="F18:H18"/>
    <mergeCell ref="F19:H19"/>
    <mergeCell ref="N21:O21"/>
    <mergeCell ref="N22:O22"/>
    <mergeCell ref="N23:O23"/>
    <mergeCell ref="I21:K21"/>
    <mergeCell ref="I22:K22"/>
    <mergeCell ref="L21:M21"/>
    <mergeCell ref="I24:K24"/>
    <mergeCell ref="I23:K23"/>
    <mergeCell ref="L23:M23"/>
    <mergeCell ref="L24:M24"/>
    <mergeCell ref="N24:O24"/>
    <mergeCell ref="A62:C62"/>
    <mergeCell ref="D31:F31"/>
    <mergeCell ref="G31:I31"/>
    <mergeCell ref="A33:C33"/>
    <mergeCell ref="D49:E49"/>
    <mergeCell ref="D48:E48"/>
    <mergeCell ref="B48:C48"/>
    <mergeCell ref="A42:C42"/>
    <mergeCell ref="B53:C53"/>
    <mergeCell ref="D53:E53"/>
    <mergeCell ref="F53:G53"/>
    <mergeCell ref="H53:J53"/>
    <mergeCell ref="B52:C52"/>
    <mergeCell ref="D52:E52"/>
    <mergeCell ref="H52:J52"/>
    <mergeCell ref="A41:B41"/>
    <mergeCell ref="A34:C34"/>
    <mergeCell ref="A35:C35"/>
    <mergeCell ref="H48:J48"/>
    <mergeCell ref="D59:E59"/>
    <mergeCell ref="D62:E62"/>
    <mergeCell ref="F62:G62"/>
    <mergeCell ref="H62:I62"/>
    <mergeCell ref="A37:C37"/>
    <mergeCell ref="H70:I70"/>
    <mergeCell ref="J70:K70"/>
    <mergeCell ref="L70:M70"/>
    <mergeCell ref="N70:O70"/>
    <mergeCell ref="B50:C50"/>
    <mergeCell ref="D50:E50"/>
    <mergeCell ref="F50:G50"/>
    <mergeCell ref="H50:J50"/>
    <mergeCell ref="K50:L50"/>
    <mergeCell ref="M50:O50"/>
    <mergeCell ref="B51:C51"/>
    <mergeCell ref="D51:E51"/>
    <mergeCell ref="F51:G51"/>
    <mergeCell ref="H51:J51"/>
    <mergeCell ref="K51:L51"/>
    <mergeCell ref="M51:O51"/>
    <mergeCell ref="F52:G52"/>
    <mergeCell ref="F60:G60"/>
    <mergeCell ref="H58:I58"/>
    <mergeCell ref="H63:I63"/>
    <mergeCell ref="H67:I67"/>
    <mergeCell ref="F63:G63"/>
    <mergeCell ref="J57:M57"/>
    <mergeCell ref="F59:G59"/>
    <mergeCell ref="A38:C38"/>
    <mergeCell ref="D57:E58"/>
    <mergeCell ref="A57:C58"/>
    <mergeCell ref="F48:G48"/>
    <mergeCell ref="A60:C60"/>
    <mergeCell ref="A59:C59"/>
    <mergeCell ref="D60:E60"/>
    <mergeCell ref="A55:O55"/>
    <mergeCell ref="M53:O53"/>
    <mergeCell ref="K52:L52"/>
    <mergeCell ref="M52:O52"/>
    <mergeCell ref="L59:M59"/>
    <mergeCell ref="N59:O59"/>
    <mergeCell ref="A43:C43"/>
    <mergeCell ref="F58:G58"/>
    <mergeCell ref="J58:K58"/>
    <mergeCell ref="L58:M58"/>
    <mergeCell ref="N57:O58"/>
    <mergeCell ref="F57:I57"/>
    <mergeCell ref="M48:O48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4" max="14" man="1"/>
  </rowBreaks>
  <ignoredErrors>
    <ignoredError sqref="O10" evalError="1"/>
    <ignoredError sqref="E43:F4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opLeftCell="A14" zoomScale="50" zoomScaleNormal="50" workbookViewId="0">
      <selection activeCell="A47" sqref="A47:XFD47"/>
    </sheetView>
  </sheetViews>
  <sheetFormatPr defaultColWidth="9.109375" defaultRowHeight="18"/>
  <cols>
    <col min="1" max="2" width="4.44140625" style="11" customWidth="1"/>
    <col min="3" max="3" width="34.88671875" style="11" customWidth="1"/>
    <col min="4" max="6" width="8.44140625" style="11" customWidth="1"/>
    <col min="7" max="9" width="11.33203125" style="11" customWidth="1"/>
    <col min="10" max="10" width="8.6640625" style="11" customWidth="1"/>
    <col min="11" max="11" width="10.109375" style="11" customWidth="1"/>
    <col min="12" max="12" width="9" style="11" customWidth="1"/>
    <col min="13" max="13" width="12.33203125" style="11" customWidth="1"/>
    <col min="14" max="14" width="12.5546875" style="11" customWidth="1"/>
    <col min="15" max="15" width="14.5546875" style="11" customWidth="1"/>
    <col min="16" max="16" width="14" style="11" customWidth="1"/>
    <col min="17" max="17" width="12.5546875" style="11" customWidth="1"/>
    <col min="18" max="18" width="12.33203125" style="11" customWidth="1"/>
    <col min="19" max="19" width="14.5546875" style="11" customWidth="1"/>
    <col min="20" max="20" width="14" style="11" customWidth="1"/>
    <col min="21" max="21" width="12.5546875" style="11" customWidth="1"/>
    <col min="22" max="22" width="12.33203125" style="11" customWidth="1"/>
    <col min="23" max="23" width="14.88671875" style="11" customWidth="1"/>
    <col min="24" max="24" width="14" style="11" customWidth="1"/>
    <col min="25" max="25" width="12.5546875" style="11" customWidth="1"/>
    <col min="26" max="26" width="19.44140625" style="11" customWidth="1"/>
    <col min="27" max="27" width="14.5546875" style="11" customWidth="1"/>
    <col min="28" max="28" width="14.44140625" style="11" customWidth="1"/>
    <col min="29" max="29" width="12.33203125" style="11" customWidth="1"/>
    <col min="30" max="31" width="14.5546875" style="11" customWidth="1"/>
    <col min="32" max="32" width="14" style="11" customWidth="1"/>
    <col min="33" max="16384" width="9.109375" style="11"/>
  </cols>
  <sheetData>
    <row r="1" spans="1:32" ht="18.75" customHeight="1"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327" t="s">
        <v>199</v>
      </c>
      <c r="AE1" s="327"/>
      <c r="AF1" s="327"/>
    </row>
    <row r="2" spans="1:32" ht="18.75" customHeight="1">
      <c r="C2" s="39" t="s">
        <v>192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</row>
    <row r="3" spans="1:3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40" t="s">
        <v>261</v>
      </c>
    </row>
    <row r="4" spans="1:32" s="1" customFormat="1" ht="45.75" customHeight="1">
      <c r="A4" s="461" t="s">
        <v>32</v>
      </c>
      <c r="B4" s="442" t="s">
        <v>84</v>
      </c>
      <c r="C4" s="444"/>
      <c r="D4" s="410" t="s">
        <v>85</v>
      </c>
      <c r="E4" s="411"/>
      <c r="F4" s="411"/>
      <c r="G4" s="410" t="s">
        <v>134</v>
      </c>
      <c r="H4" s="411"/>
      <c r="I4" s="411"/>
      <c r="J4" s="411"/>
      <c r="K4" s="411"/>
      <c r="L4" s="411"/>
      <c r="M4" s="411"/>
      <c r="N4" s="411"/>
      <c r="O4" s="411"/>
      <c r="P4" s="411"/>
      <c r="Q4" s="412"/>
      <c r="R4" s="377" t="s">
        <v>86</v>
      </c>
      <c r="S4" s="382"/>
      <c r="T4" s="382"/>
      <c r="U4" s="382"/>
      <c r="V4" s="382"/>
      <c r="W4" s="382"/>
      <c r="X4" s="382"/>
      <c r="Y4" s="382"/>
      <c r="Z4" s="378"/>
      <c r="AA4" s="357" t="s">
        <v>181</v>
      </c>
      <c r="AB4" s="359"/>
      <c r="AC4" s="359"/>
      <c r="AD4" s="357" t="s">
        <v>182</v>
      </c>
      <c r="AE4" s="359"/>
      <c r="AF4" s="359"/>
    </row>
    <row r="5" spans="1:32" s="1" customFormat="1" ht="77.25" customHeight="1">
      <c r="A5" s="463"/>
      <c r="B5" s="448"/>
      <c r="C5" s="450"/>
      <c r="D5" s="413"/>
      <c r="E5" s="414"/>
      <c r="F5" s="414"/>
      <c r="G5" s="413"/>
      <c r="H5" s="414"/>
      <c r="I5" s="414"/>
      <c r="J5" s="414"/>
      <c r="K5" s="414"/>
      <c r="L5" s="414"/>
      <c r="M5" s="414"/>
      <c r="N5" s="414"/>
      <c r="O5" s="414"/>
      <c r="P5" s="414"/>
      <c r="Q5" s="415"/>
      <c r="R5" s="387" t="s">
        <v>342</v>
      </c>
      <c r="S5" s="426"/>
      <c r="T5" s="388"/>
      <c r="U5" s="387" t="s">
        <v>343</v>
      </c>
      <c r="V5" s="426"/>
      <c r="W5" s="388"/>
      <c r="X5" s="387" t="s">
        <v>344</v>
      </c>
      <c r="Y5" s="426"/>
      <c r="Z5" s="388"/>
      <c r="AA5" s="359"/>
      <c r="AB5" s="359"/>
      <c r="AC5" s="359"/>
      <c r="AD5" s="359"/>
      <c r="AE5" s="359"/>
      <c r="AF5" s="359"/>
    </row>
    <row r="6" spans="1:32" s="1" customFormat="1" ht="28.5" customHeight="1">
      <c r="A6" s="211">
        <v>1</v>
      </c>
      <c r="B6" s="495">
        <v>2</v>
      </c>
      <c r="C6" s="496"/>
      <c r="D6" s="387">
        <v>3</v>
      </c>
      <c r="E6" s="426"/>
      <c r="F6" s="426"/>
      <c r="G6" s="387">
        <v>4</v>
      </c>
      <c r="H6" s="426"/>
      <c r="I6" s="426"/>
      <c r="J6" s="426"/>
      <c r="K6" s="426"/>
      <c r="L6" s="426"/>
      <c r="M6" s="426"/>
      <c r="N6" s="426"/>
      <c r="O6" s="426"/>
      <c r="P6" s="426"/>
      <c r="Q6" s="388"/>
      <c r="R6" s="387">
        <v>5</v>
      </c>
      <c r="S6" s="426"/>
      <c r="T6" s="388"/>
      <c r="U6" s="387">
        <v>6</v>
      </c>
      <c r="V6" s="426"/>
      <c r="W6" s="388"/>
      <c r="X6" s="377">
        <v>7</v>
      </c>
      <c r="Y6" s="382"/>
      <c r="Z6" s="378"/>
      <c r="AA6" s="377">
        <v>8</v>
      </c>
      <c r="AB6" s="382"/>
      <c r="AC6" s="378"/>
      <c r="AD6" s="377">
        <v>9</v>
      </c>
      <c r="AE6" s="382"/>
      <c r="AF6" s="378"/>
    </row>
    <row r="7" spans="1:32" s="1" customFormat="1" ht="34.5" customHeight="1">
      <c r="A7" s="211">
        <v>1</v>
      </c>
      <c r="B7" s="488" t="s">
        <v>294</v>
      </c>
      <c r="C7" s="489"/>
      <c r="D7" s="490">
        <v>2006</v>
      </c>
      <c r="E7" s="491"/>
      <c r="F7" s="491"/>
      <c r="G7" s="492" t="s">
        <v>295</v>
      </c>
      <c r="H7" s="493"/>
      <c r="I7" s="493"/>
      <c r="J7" s="493"/>
      <c r="K7" s="493"/>
      <c r="L7" s="493"/>
      <c r="M7" s="493"/>
      <c r="N7" s="493"/>
      <c r="O7" s="493"/>
      <c r="P7" s="493"/>
      <c r="Q7" s="494"/>
      <c r="R7" s="479">
        <v>24.3</v>
      </c>
      <c r="S7" s="480"/>
      <c r="T7" s="481"/>
      <c r="U7" s="479">
        <v>16</v>
      </c>
      <c r="V7" s="480"/>
      <c r="W7" s="481"/>
      <c r="X7" s="479">
        <v>33.9</v>
      </c>
      <c r="Y7" s="480"/>
      <c r="Z7" s="481"/>
      <c r="AA7" s="479">
        <f>X7-U7</f>
        <v>17.899999999999999</v>
      </c>
      <c r="AB7" s="480"/>
      <c r="AC7" s="481"/>
      <c r="AD7" s="479">
        <f>IF(U7=0,0,X7/U7*100)</f>
        <v>211.875</v>
      </c>
      <c r="AE7" s="480"/>
      <c r="AF7" s="481"/>
    </row>
    <row r="8" spans="1:32" s="1" customFormat="1" ht="34.5" customHeight="1">
      <c r="A8" s="211"/>
      <c r="B8" s="488"/>
      <c r="C8" s="489"/>
      <c r="D8" s="490"/>
      <c r="E8" s="491"/>
      <c r="F8" s="491"/>
      <c r="G8" s="490"/>
      <c r="H8" s="491"/>
      <c r="I8" s="491"/>
      <c r="J8" s="491"/>
      <c r="K8" s="491"/>
      <c r="L8" s="491"/>
      <c r="M8" s="491"/>
      <c r="N8" s="491"/>
      <c r="O8" s="491"/>
      <c r="P8" s="491"/>
      <c r="Q8" s="497"/>
      <c r="R8" s="479"/>
      <c r="S8" s="480"/>
      <c r="T8" s="481"/>
      <c r="U8" s="479"/>
      <c r="V8" s="480"/>
      <c r="W8" s="481"/>
      <c r="X8" s="479"/>
      <c r="Y8" s="480"/>
      <c r="Z8" s="481"/>
      <c r="AA8" s="479">
        <f t="shared" ref="AA8:AA9" si="0">X8-U8</f>
        <v>0</v>
      </c>
      <c r="AB8" s="480"/>
      <c r="AC8" s="481"/>
      <c r="AD8" s="479">
        <f t="shared" ref="AD8:AD9" si="1">IF(U8=0,0,X8/U8*100)</f>
        <v>0</v>
      </c>
      <c r="AE8" s="480"/>
      <c r="AF8" s="481"/>
    </row>
    <row r="9" spans="1:32" s="1" customFormat="1" ht="37.5" customHeight="1">
      <c r="A9" s="467" t="s">
        <v>34</v>
      </c>
      <c r="B9" s="468"/>
      <c r="C9" s="468"/>
      <c r="D9" s="468"/>
      <c r="E9" s="468"/>
      <c r="F9" s="468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9"/>
      <c r="R9" s="476">
        <f>SUM(R7:T8)</f>
        <v>24.3</v>
      </c>
      <c r="S9" s="477"/>
      <c r="T9" s="478"/>
      <c r="U9" s="476">
        <f>SUM(U7:W8)</f>
        <v>16</v>
      </c>
      <c r="V9" s="477"/>
      <c r="W9" s="478"/>
      <c r="X9" s="476">
        <f>SUM(X7:Z8)</f>
        <v>33.9</v>
      </c>
      <c r="Y9" s="477"/>
      <c r="Z9" s="478"/>
      <c r="AA9" s="476">
        <f t="shared" si="0"/>
        <v>17.899999999999999</v>
      </c>
      <c r="AB9" s="477"/>
      <c r="AC9" s="478"/>
      <c r="AD9" s="476">
        <f t="shared" si="1"/>
        <v>211.875</v>
      </c>
      <c r="AE9" s="477"/>
      <c r="AF9" s="478"/>
    </row>
    <row r="10" spans="1:32" s="1" customFormat="1" ht="11.25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4"/>
      <c r="AF10" s="214"/>
    </row>
    <row r="11" spans="1:32" s="1" customFormat="1" ht="10.5" customHeight="1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6"/>
      <c r="O11" s="216"/>
      <c r="P11" s="216"/>
      <c r="Q11" s="216"/>
      <c r="R11" s="217"/>
      <c r="S11" s="217"/>
      <c r="T11" s="217"/>
      <c r="U11" s="217"/>
      <c r="V11" s="217"/>
      <c r="W11" s="217"/>
      <c r="X11" s="218"/>
      <c r="Y11" s="218"/>
      <c r="Z11" s="218"/>
      <c r="AA11" s="218"/>
      <c r="AB11" s="218"/>
      <c r="AC11" s="218"/>
      <c r="AD11" s="218"/>
      <c r="AE11" s="219"/>
      <c r="AF11" s="219"/>
    </row>
    <row r="12" spans="1:32" s="220" customFormat="1" ht="18.75" customHeight="1">
      <c r="C12" s="221" t="s">
        <v>193</v>
      </c>
    </row>
    <row r="13" spans="1:32" s="220" customFormat="1" ht="18.75" customHeight="1">
      <c r="AF13" s="222"/>
    </row>
    <row r="14" spans="1:32" s="1" customFormat="1" ht="45.75" customHeight="1">
      <c r="A14" s="484" t="s">
        <v>32</v>
      </c>
      <c r="B14" s="442" t="s">
        <v>87</v>
      </c>
      <c r="C14" s="444"/>
      <c r="D14" s="357" t="s">
        <v>84</v>
      </c>
      <c r="E14" s="357"/>
      <c r="F14" s="357"/>
      <c r="G14" s="357"/>
      <c r="H14" s="410" t="s">
        <v>134</v>
      </c>
      <c r="I14" s="411"/>
      <c r="J14" s="411"/>
      <c r="K14" s="411"/>
      <c r="L14" s="411"/>
      <c r="M14" s="411"/>
      <c r="N14" s="411"/>
      <c r="O14" s="412"/>
      <c r="P14" s="410" t="s">
        <v>160</v>
      </c>
      <c r="Q14" s="412"/>
      <c r="R14" s="377" t="s">
        <v>86</v>
      </c>
      <c r="S14" s="382"/>
      <c r="T14" s="382"/>
      <c r="U14" s="382"/>
      <c r="V14" s="382"/>
      <c r="W14" s="382"/>
      <c r="X14" s="382"/>
      <c r="Y14" s="382"/>
      <c r="Z14" s="378"/>
      <c r="AA14" s="357" t="s">
        <v>181</v>
      </c>
      <c r="AB14" s="359"/>
      <c r="AC14" s="359"/>
      <c r="AD14" s="357" t="s">
        <v>182</v>
      </c>
      <c r="AE14" s="359"/>
      <c r="AF14" s="359"/>
    </row>
    <row r="15" spans="1:32" s="1" customFormat="1" ht="59.25" customHeight="1">
      <c r="A15" s="484"/>
      <c r="B15" s="448"/>
      <c r="C15" s="450"/>
      <c r="D15" s="357"/>
      <c r="E15" s="357"/>
      <c r="F15" s="357"/>
      <c r="G15" s="357"/>
      <c r="H15" s="413"/>
      <c r="I15" s="414"/>
      <c r="J15" s="414"/>
      <c r="K15" s="414"/>
      <c r="L15" s="414"/>
      <c r="M15" s="414"/>
      <c r="N15" s="414"/>
      <c r="O15" s="415"/>
      <c r="P15" s="413"/>
      <c r="Q15" s="415"/>
      <c r="R15" s="387" t="s">
        <v>342</v>
      </c>
      <c r="S15" s="426"/>
      <c r="T15" s="388"/>
      <c r="U15" s="387" t="s">
        <v>343</v>
      </c>
      <c r="V15" s="426"/>
      <c r="W15" s="388"/>
      <c r="X15" s="387" t="s">
        <v>344</v>
      </c>
      <c r="Y15" s="426"/>
      <c r="Z15" s="388"/>
      <c r="AA15" s="359"/>
      <c r="AB15" s="359"/>
      <c r="AC15" s="359"/>
      <c r="AD15" s="359"/>
      <c r="AE15" s="359"/>
      <c r="AF15" s="359"/>
    </row>
    <row r="16" spans="1:32" s="1" customFormat="1" ht="28.5" customHeight="1">
      <c r="A16" s="223">
        <v>1</v>
      </c>
      <c r="B16" s="495">
        <v>2</v>
      </c>
      <c r="C16" s="496"/>
      <c r="D16" s="357">
        <v>3</v>
      </c>
      <c r="E16" s="357"/>
      <c r="F16" s="357"/>
      <c r="G16" s="357"/>
      <c r="H16" s="387">
        <v>4</v>
      </c>
      <c r="I16" s="426"/>
      <c r="J16" s="426"/>
      <c r="K16" s="426"/>
      <c r="L16" s="426"/>
      <c r="M16" s="426"/>
      <c r="N16" s="426"/>
      <c r="O16" s="388"/>
      <c r="P16" s="387">
        <v>5</v>
      </c>
      <c r="Q16" s="388"/>
      <c r="R16" s="387">
        <v>6</v>
      </c>
      <c r="S16" s="426"/>
      <c r="T16" s="388"/>
      <c r="U16" s="387">
        <v>7</v>
      </c>
      <c r="V16" s="426"/>
      <c r="W16" s="388"/>
      <c r="X16" s="387">
        <v>8</v>
      </c>
      <c r="Y16" s="426"/>
      <c r="Z16" s="388"/>
      <c r="AA16" s="387">
        <v>9</v>
      </c>
      <c r="AB16" s="426"/>
      <c r="AC16" s="388"/>
      <c r="AD16" s="387">
        <v>10</v>
      </c>
      <c r="AE16" s="426"/>
      <c r="AF16" s="388"/>
    </row>
    <row r="17" spans="1:32" s="1" customFormat="1" ht="30.75" customHeight="1">
      <c r="A17" s="224"/>
      <c r="B17" s="482"/>
      <c r="C17" s="483"/>
      <c r="D17" s="386"/>
      <c r="E17" s="386"/>
      <c r="F17" s="386"/>
      <c r="G17" s="386"/>
      <c r="H17" s="485"/>
      <c r="I17" s="486"/>
      <c r="J17" s="486"/>
      <c r="K17" s="486"/>
      <c r="L17" s="486"/>
      <c r="M17" s="486"/>
      <c r="N17" s="486"/>
      <c r="O17" s="487"/>
      <c r="P17" s="506"/>
      <c r="Q17" s="507"/>
      <c r="R17" s="370"/>
      <c r="S17" s="398"/>
      <c r="T17" s="371"/>
      <c r="U17" s="370"/>
      <c r="V17" s="398"/>
      <c r="W17" s="371"/>
      <c r="X17" s="370"/>
      <c r="Y17" s="398"/>
      <c r="Z17" s="371"/>
      <c r="AA17" s="370">
        <f>X17-U17</f>
        <v>0</v>
      </c>
      <c r="AB17" s="398"/>
      <c r="AC17" s="371"/>
      <c r="AD17" s="370">
        <f>IF(U17=0,0,X17/U17*100)</f>
        <v>0</v>
      </c>
      <c r="AE17" s="398"/>
      <c r="AF17" s="371"/>
    </row>
    <row r="18" spans="1:32" s="1" customFormat="1" ht="30.75" customHeight="1">
      <c r="A18" s="224"/>
      <c r="B18" s="482"/>
      <c r="C18" s="483"/>
      <c r="D18" s="386"/>
      <c r="E18" s="386"/>
      <c r="F18" s="386"/>
      <c r="G18" s="386"/>
      <c r="H18" s="485"/>
      <c r="I18" s="486"/>
      <c r="J18" s="486"/>
      <c r="K18" s="486"/>
      <c r="L18" s="486"/>
      <c r="M18" s="486"/>
      <c r="N18" s="486"/>
      <c r="O18" s="487"/>
      <c r="P18" s="506"/>
      <c r="Q18" s="507"/>
      <c r="R18" s="370"/>
      <c r="S18" s="398"/>
      <c r="T18" s="371"/>
      <c r="U18" s="370"/>
      <c r="V18" s="398"/>
      <c r="W18" s="371"/>
      <c r="X18" s="370"/>
      <c r="Y18" s="398"/>
      <c r="Z18" s="371"/>
      <c r="AA18" s="370">
        <f t="shared" ref="AA18:AA19" si="2">X18-U18</f>
        <v>0</v>
      </c>
      <c r="AB18" s="398"/>
      <c r="AC18" s="371"/>
      <c r="AD18" s="370">
        <f t="shared" ref="AD18:AD19" si="3">IF(U18=0,0,X18/U18*100)</f>
        <v>0</v>
      </c>
      <c r="AE18" s="398"/>
      <c r="AF18" s="371"/>
    </row>
    <row r="19" spans="1:32" s="1" customFormat="1" ht="38.25" customHeight="1">
      <c r="A19" s="467" t="s">
        <v>34</v>
      </c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9"/>
      <c r="R19" s="407">
        <f>SUM(R17:T18)</f>
        <v>0</v>
      </c>
      <c r="S19" s="408"/>
      <c r="T19" s="409"/>
      <c r="U19" s="407">
        <f t="shared" ref="U19" si="4">SUM(U17:W18)</f>
        <v>0</v>
      </c>
      <c r="V19" s="408"/>
      <c r="W19" s="409"/>
      <c r="X19" s="407">
        <f t="shared" ref="X19" si="5">SUM(X17:Z18)</f>
        <v>0</v>
      </c>
      <c r="Y19" s="408"/>
      <c r="Z19" s="409"/>
      <c r="AA19" s="407">
        <f t="shared" si="2"/>
        <v>0</v>
      </c>
      <c r="AB19" s="408"/>
      <c r="AC19" s="409"/>
      <c r="AD19" s="407">
        <f t="shared" si="3"/>
        <v>0</v>
      </c>
      <c r="AE19" s="408"/>
      <c r="AF19" s="409"/>
    </row>
    <row r="20" spans="1:32" s="1" customFormat="1" ht="21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6"/>
      <c r="R20" s="227"/>
      <c r="S20" s="227"/>
      <c r="T20" s="227"/>
      <c r="U20" s="227"/>
      <c r="V20" s="227"/>
      <c r="W20" s="226"/>
      <c r="X20" s="226"/>
      <c r="Y20" s="226"/>
      <c r="Z20" s="226"/>
      <c r="AA20" s="226"/>
      <c r="AB20" s="226"/>
      <c r="AC20" s="226"/>
      <c r="AD20" s="226"/>
      <c r="AE20" s="226"/>
      <c r="AF20" s="227"/>
    </row>
    <row r="21" spans="1:32" s="1" customFormat="1" ht="16.5" customHeight="1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6"/>
      <c r="R21" s="227"/>
      <c r="S21" s="227"/>
      <c r="T21" s="227"/>
      <c r="U21" s="227"/>
      <c r="V21" s="227"/>
      <c r="W21" s="226"/>
      <c r="X21" s="226"/>
      <c r="Y21" s="226"/>
      <c r="Z21" s="226"/>
      <c r="AA21" s="226"/>
      <c r="AB21" s="226"/>
      <c r="AC21" s="226"/>
      <c r="AD21" s="226"/>
      <c r="AE21" s="226"/>
      <c r="AF21" s="227"/>
    </row>
    <row r="22" spans="1:32" s="220" customFormat="1" ht="18.75" customHeight="1">
      <c r="A22" s="228"/>
      <c r="B22" s="228"/>
      <c r="C22" s="228" t="s">
        <v>345</v>
      </c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</row>
    <row r="23" spans="1:32" s="1" customFormat="1" ht="21">
      <c r="A23" s="229"/>
      <c r="B23" s="229"/>
      <c r="C23" s="229"/>
      <c r="D23" s="229"/>
      <c r="E23" s="229"/>
      <c r="F23" s="229"/>
      <c r="G23" s="229"/>
      <c r="H23" s="229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29"/>
      <c r="X23" s="226"/>
      <c r="Y23" s="226"/>
      <c r="Z23" s="358"/>
      <c r="AA23" s="358"/>
      <c r="AB23" s="358"/>
      <c r="AC23" s="226"/>
      <c r="AD23" s="358" t="s">
        <v>183</v>
      </c>
      <c r="AE23" s="358"/>
      <c r="AF23" s="358"/>
    </row>
    <row r="24" spans="1:32" s="1" customFormat="1" ht="42" customHeight="1">
      <c r="A24" s="461" t="s">
        <v>32</v>
      </c>
      <c r="B24" s="442" t="s">
        <v>103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4"/>
      <c r="M24" s="451" t="s">
        <v>33</v>
      </c>
      <c r="N24" s="452"/>
      <c r="O24" s="452"/>
      <c r="P24" s="453"/>
      <c r="Q24" s="451" t="s">
        <v>55</v>
      </c>
      <c r="R24" s="452"/>
      <c r="S24" s="452"/>
      <c r="T24" s="453"/>
      <c r="U24" s="451" t="s">
        <v>124</v>
      </c>
      <c r="V24" s="452"/>
      <c r="W24" s="452"/>
      <c r="X24" s="453"/>
      <c r="Y24" s="451" t="s">
        <v>263</v>
      </c>
      <c r="Z24" s="452"/>
      <c r="AA24" s="452"/>
      <c r="AB24" s="453"/>
      <c r="AC24" s="451" t="s">
        <v>34</v>
      </c>
      <c r="AD24" s="452"/>
      <c r="AE24" s="452"/>
      <c r="AF24" s="453"/>
    </row>
    <row r="25" spans="1:32" s="1" customFormat="1" ht="34.5" customHeight="1">
      <c r="A25" s="462"/>
      <c r="B25" s="445"/>
      <c r="C25" s="446"/>
      <c r="D25" s="446"/>
      <c r="E25" s="446"/>
      <c r="F25" s="446"/>
      <c r="G25" s="446"/>
      <c r="H25" s="446"/>
      <c r="I25" s="446"/>
      <c r="J25" s="446"/>
      <c r="K25" s="446"/>
      <c r="L25" s="447"/>
      <c r="M25" s="440" t="s">
        <v>101</v>
      </c>
      <c r="N25" s="440" t="s">
        <v>102</v>
      </c>
      <c r="O25" s="440" t="s">
        <v>109</v>
      </c>
      <c r="P25" s="440" t="s">
        <v>110</v>
      </c>
      <c r="Q25" s="440" t="s">
        <v>101</v>
      </c>
      <c r="R25" s="440" t="s">
        <v>102</v>
      </c>
      <c r="S25" s="440" t="s">
        <v>109</v>
      </c>
      <c r="T25" s="440" t="s">
        <v>110</v>
      </c>
      <c r="U25" s="440" t="s">
        <v>101</v>
      </c>
      <c r="V25" s="440" t="s">
        <v>102</v>
      </c>
      <c r="W25" s="440" t="s">
        <v>109</v>
      </c>
      <c r="X25" s="440" t="s">
        <v>110</v>
      </c>
      <c r="Y25" s="440" t="s">
        <v>101</v>
      </c>
      <c r="Z25" s="440" t="s">
        <v>102</v>
      </c>
      <c r="AA25" s="440" t="s">
        <v>109</v>
      </c>
      <c r="AB25" s="440" t="s">
        <v>110</v>
      </c>
      <c r="AC25" s="440" t="s">
        <v>101</v>
      </c>
      <c r="AD25" s="440" t="s">
        <v>102</v>
      </c>
      <c r="AE25" s="440" t="s">
        <v>109</v>
      </c>
      <c r="AF25" s="440" t="s">
        <v>110</v>
      </c>
    </row>
    <row r="26" spans="1:32" s="1" customFormat="1" ht="24.9" customHeight="1">
      <c r="A26" s="463"/>
      <c r="B26" s="448"/>
      <c r="C26" s="449"/>
      <c r="D26" s="449"/>
      <c r="E26" s="449"/>
      <c r="F26" s="449"/>
      <c r="G26" s="449"/>
      <c r="H26" s="449"/>
      <c r="I26" s="449"/>
      <c r="J26" s="449"/>
      <c r="K26" s="449"/>
      <c r="L26" s="450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</row>
    <row r="27" spans="1:32" s="1" customFormat="1" ht="33.75" customHeight="1">
      <c r="A27" s="224">
        <v>1</v>
      </c>
      <c r="B27" s="466">
        <v>2</v>
      </c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200">
        <v>3</v>
      </c>
      <c r="N27" s="200">
        <v>4</v>
      </c>
      <c r="O27" s="200">
        <v>5</v>
      </c>
      <c r="P27" s="200">
        <v>6</v>
      </c>
      <c r="Q27" s="200">
        <v>7</v>
      </c>
      <c r="R27" s="200">
        <v>8</v>
      </c>
      <c r="S27" s="200">
        <v>9</v>
      </c>
      <c r="T27" s="200">
        <v>10</v>
      </c>
      <c r="U27" s="259">
        <v>11</v>
      </c>
      <c r="V27" s="259">
        <v>12</v>
      </c>
      <c r="W27" s="259">
        <v>13</v>
      </c>
      <c r="X27" s="259">
        <v>14</v>
      </c>
      <c r="Y27" s="259">
        <v>15</v>
      </c>
      <c r="Z27" s="259">
        <v>16</v>
      </c>
      <c r="AA27" s="259">
        <v>17</v>
      </c>
      <c r="AB27" s="259">
        <v>18</v>
      </c>
      <c r="AC27" s="259">
        <v>19</v>
      </c>
      <c r="AD27" s="259">
        <v>20</v>
      </c>
      <c r="AE27" s="259">
        <v>21</v>
      </c>
      <c r="AF27" s="259">
        <v>22</v>
      </c>
    </row>
    <row r="28" spans="1:32" s="1" customFormat="1" ht="28.5" customHeight="1">
      <c r="A28" s="224">
        <v>1</v>
      </c>
      <c r="B28" s="470" t="s">
        <v>305</v>
      </c>
      <c r="C28" s="471"/>
      <c r="D28" s="471"/>
      <c r="E28" s="471"/>
      <c r="F28" s="471"/>
      <c r="G28" s="471"/>
      <c r="H28" s="471"/>
      <c r="I28" s="471"/>
      <c r="J28" s="471"/>
      <c r="K28" s="471"/>
      <c r="L28" s="472"/>
      <c r="M28" s="202"/>
      <c r="N28" s="202"/>
      <c r="O28" s="202">
        <f>N28-M28</f>
        <v>0</v>
      </c>
      <c r="P28" s="231">
        <f>IF(M28=0,0,N28/M28*100)</f>
        <v>0</v>
      </c>
      <c r="Q28" s="202"/>
      <c r="R28" s="202"/>
      <c r="S28" s="202">
        <f>R28-Q28</f>
        <v>0</v>
      </c>
      <c r="T28" s="231">
        <f>IF(Q28=0,0,R28/Q28*100)</f>
        <v>0</v>
      </c>
      <c r="U28" s="202"/>
      <c r="V28" s="231">
        <v>0</v>
      </c>
      <c r="W28" s="202">
        <f>V28-U28</f>
        <v>0</v>
      </c>
      <c r="X28" s="231">
        <f>IF(U28=0,0,V28/U28*100)</f>
        <v>0</v>
      </c>
      <c r="Y28" s="231"/>
      <c r="Z28" s="231">
        <v>0</v>
      </c>
      <c r="AA28" s="202">
        <f>Z28-Y28</f>
        <v>0</v>
      </c>
      <c r="AB28" s="231">
        <f>IF(Y28=0,0,Z28/Y28*100)</f>
        <v>0</v>
      </c>
      <c r="AC28" s="231">
        <f>SUM(M28,Q28,U28,Y28)</f>
        <v>0</v>
      </c>
      <c r="AD28" s="231">
        <f>SUM(N28,R28,V28,Z28)</f>
        <v>0</v>
      </c>
      <c r="AE28" s="202">
        <f>AD28-AC28</f>
        <v>0</v>
      </c>
      <c r="AF28" s="231">
        <f>IF(AC28=0,0,AD28/AC28*100)</f>
        <v>0</v>
      </c>
    </row>
    <row r="29" spans="1:32" s="1" customFormat="1" ht="28.5" customHeight="1">
      <c r="A29" s="224">
        <v>2</v>
      </c>
      <c r="B29" s="470" t="s">
        <v>306</v>
      </c>
      <c r="C29" s="471"/>
      <c r="D29" s="471"/>
      <c r="E29" s="471"/>
      <c r="F29" s="471"/>
      <c r="G29" s="471"/>
      <c r="H29" s="471"/>
      <c r="I29" s="471"/>
      <c r="J29" s="471"/>
      <c r="K29" s="471"/>
      <c r="L29" s="472"/>
      <c r="M29" s="202"/>
      <c r="N29" s="202"/>
      <c r="O29" s="202">
        <f t="shared" ref="O29:O32" si="6">N29-M29</f>
        <v>0</v>
      </c>
      <c r="P29" s="231">
        <f t="shared" ref="P29:P32" si="7">IF(M29=0,0,N29/M29*100)</f>
        <v>0</v>
      </c>
      <c r="Q29" s="202"/>
      <c r="R29" s="202"/>
      <c r="S29" s="202">
        <f t="shared" ref="S29:S32" si="8">R29-Q29</f>
        <v>0</v>
      </c>
      <c r="T29" s="231">
        <f t="shared" ref="T29:T32" si="9">IF(Q29=0,0,R29/Q29*100)</f>
        <v>0</v>
      </c>
      <c r="U29" s="202"/>
      <c r="V29" s="231">
        <f>'Розшифровка до капівидатків'!E16</f>
        <v>39.099999999999994</v>
      </c>
      <c r="W29" s="202">
        <f t="shared" ref="W29:W32" si="10">V29-U29</f>
        <v>39.099999999999994</v>
      </c>
      <c r="X29" s="231">
        <f t="shared" ref="X29:X32" si="11">IF(U29=0,0,V29/U29*100)</f>
        <v>0</v>
      </c>
      <c r="Y29" s="231"/>
      <c r="Z29" s="231"/>
      <c r="AA29" s="202">
        <f t="shared" ref="AA29:AA32" si="12">Z29-Y29</f>
        <v>0</v>
      </c>
      <c r="AB29" s="231">
        <f t="shared" ref="AB29:AB32" si="13">IF(Y29=0,0,Z29/Y29*100)</f>
        <v>0</v>
      </c>
      <c r="AC29" s="231">
        <f t="shared" ref="AC29:AC31" si="14">SUM(M29,Q29,U29,Y29)</f>
        <v>0</v>
      </c>
      <c r="AD29" s="231">
        <f t="shared" ref="AD29:AD31" si="15">SUM(N29,R29,V29,Z29)</f>
        <v>39.099999999999994</v>
      </c>
      <c r="AE29" s="202">
        <f t="shared" ref="AE29:AE32" si="16">AD29-AC29</f>
        <v>39.099999999999994</v>
      </c>
      <c r="AF29" s="231">
        <f t="shared" ref="AF29:AF32" si="17">IF(AC29=0,0,AD29/AC29*100)</f>
        <v>0</v>
      </c>
    </row>
    <row r="30" spans="1:32" s="1" customFormat="1" ht="28.5" customHeight="1">
      <c r="A30" s="224">
        <v>3</v>
      </c>
      <c r="B30" s="473" t="s">
        <v>361</v>
      </c>
      <c r="C30" s="474"/>
      <c r="D30" s="474"/>
      <c r="E30" s="474"/>
      <c r="F30" s="474"/>
      <c r="G30" s="474"/>
      <c r="H30" s="474"/>
      <c r="I30" s="474"/>
      <c r="J30" s="474"/>
      <c r="K30" s="474"/>
      <c r="L30" s="475"/>
      <c r="M30" s="202"/>
      <c r="N30" s="202"/>
      <c r="O30" s="202">
        <f t="shared" si="6"/>
        <v>0</v>
      </c>
      <c r="P30" s="231">
        <f t="shared" si="7"/>
        <v>0</v>
      </c>
      <c r="Q30" s="202"/>
      <c r="R30" s="202"/>
      <c r="S30" s="202">
        <f t="shared" si="8"/>
        <v>0</v>
      </c>
      <c r="T30" s="231">
        <f t="shared" si="9"/>
        <v>0</v>
      </c>
      <c r="U30" s="202"/>
      <c r="V30" s="231">
        <f>'Розшифровка до капівидатків'!E42</f>
        <v>14.7</v>
      </c>
      <c r="W30" s="202">
        <f t="shared" si="10"/>
        <v>14.7</v>
      </c>
      <c r="X30" s="231">
        <f t="shared" si="11"/>
        <v>0</v>
      </c>
      <c r="Y30" s="231"/>
      <c r="Z30" s="231"/>
      <c r="AA30" s="202">
        <f t="shared" si="12"/>
        <v>0</v>
      </c>
      <c r="AB30" s="231">
        <f t="shared" si="13"/>
        <v>0</v>
      </c>
      <c r="AC30" s="231">
        <f t="shared" si="14"/>
        <v>0</v>
      </c>
      <c r="AD30" s="231">
        <f t="shared" si="15"/>
        <v>14.7</v>
      </c>
      <c r="AE30" s="202">
        <f t="shared" si="16"/>
        <v>14.7</v>
      </c>
      <c r="AF30" s="231">
        <f t="shared" si="17"/>
        <v>0</v>
      </c>
    </row>
    <row r="31" spans="1:32" s="1" customFormat="1" ht="28.5" customHeight="1">
      <c r="A31" s="224"/>
      <c r="B31" s="470"/>
      <c r="C31" s="471"/>
      <c r="D31" s="471"/>
      <c r="E31" s="471"/>
      <c r="F31" s="471"/>
      <c r="G31" s="471"/>
      <c r="H31" s="471"/>
      <c r="I31" s="471"/>
      <c r="J31" s="471"/>
      <c r="K31" s="471"/>
      <c r="L31" s="472"/>
      <c r="M31" s="202"/>
      <c r="N31" s="202"/>
      <c r="O31" s="202">
        <f t="shared" si="6"/>
        <v>0</v>
      </c>
      <c r="P31" s="231">
        <f t="shared" si="7"/>
        <v>0</v>
      </c>
      <c r="Q31" s="202"/>
      <c r="R31" s="232"/>
      <c r="S31" s="202">
        <f t="shared" si="8"/>
        <v>0</v>
      </c>
      <c r="T31" s="231">
        <f t="shared" si="9"/>
        <v>0</v>
      </c>
      <c r="U31" s="202"/>
      <c r="V31" s="202"/>
      <c r="W31" s="202">
        <f t="shared" si="10"/>
        <v>0</v>
      </c>
      <c r="X31" s="231">
        <f t="shared" si="11"/>
        <v>0</v>
      </c>
      <c r="Y31" s="202"/>
      <c r="Z31" s="202"/>
      <c r="AA31" s="202">
        <f t="shared" si="12"/>
        <v>0</v>
      </c>
      <c r="AB31" s="231">
        <f t="shared" si="13"/>
        <v>0</v>
      </c>
      <c r="AC31" s="231">
        <f t="shared" si="14"/>
        <v>0</v>
      </c>
      <c r="AD31" s="231">
        <f t="shared" si="15"/>
        <v>0</v>
      </c>
      <c r="AE31" s="202">
        <f t="shared" si="16"/>
        <v>0</v>
      </c>
      <c r="AF31" s="231">
        <f t="shared" si="17"/>
        <v>0</v>
      </c>
    </row>
    <row r="32" spans="1:32" s="1" customFormat="1" ht="33.75" customHeight="1">
      <c r="A32" s="508" t="s">
        <v>34</v>
      </c>
      <c r="B32" s="509"/>
      <c r="C32" s="509"/>
      <c r="D32" s="509"/>
      <c r="E32" s="509"/>
      <c r="F32" s="509"/>
      <c r="G32" s="509"/>
      <c r="H32" s="509"/>
      <c r="I32" s="509"/>
      <c r="J32" s="509"/>
      <c r="K32" s="509"/>
      <c r="L32" s="510"/>
      <c r="M32" s="201">
        <f t="shared" ref="M32" si="18">SUM(M28:M31)</f>
        <v>0</v>
      </c>
      <c r="N32" s="201">
        <f t="shared" ref="N32" si="19">SUM(N28:N31)</f>
        <v>0</v>
      </c>
      <c r="O32" s="201">
        <f t="shared" si="6"/>
        <v>0</v>
      </c>
      <c r="P32" s="201">
        <f t="shared" si="7"/>
        <v>0</v>
      </c>
      <c r="Q32" s="201">
        <f t="shared" ref="Q32" si="20">SUM(Q28:Q31)</f>
        <v>0</v>
      </c>
      <c r="R32" s="201">
        <f t="shared" ref="R32" si="21">SUM(R28:R31)</f>
        <v>0</v>
      </c>
      <c r="S32" s="201">
        <f t="shared" si="8"/>
        <v>0</v>
      </c>
      <c r="T32" s="201">
        <f t="shared" si="9"/>
        <v>0</v>
      </c>
      <c r="U32" s="201">
        <f t="shared" ref="U32" si="22">SUM(U28:U31)</f>
        <v>0</v>
      </c>
      <c r="V32" s="201">
        <f t="shared" ref="V32" si="23">SUM(V28:V31)</f>
        <v>53.8</v>
      </c>
      <c r="W32" s="201">
        <f t="shared" si="10"/>
        <v>53.8</v>
      </c>
      <c r="X32" s="201">
        <f t="shared" si="11"/>
        <v>0</v>
      </c>
      <c r="Y32" s="201">
        <f t="shared" ref="Y32" si="24">SUM(Y28:Y31)</f>
        <v>0</v>
      </c>
      <c r="Z32" s="201">
        <f t="shared" ref="Z32" si="25">SUM(Z28:Z31)</f>
        <v>0</v>
      </c>
      <c r="AA32" s="201">
        <f t="shared" si="12"/>
        <v>0</v>
      </c>
      <c r="AB32" s="201">
        <f t="shared" si="13"/>
        <v>0</v>
      </c>
      <c r="AC32" s="201">
        <f t="shared" ref="AC32" si="26">SUM(AC28:AC31)</f>
        <v>0</v>
      </c>
      <c r="AD32" s="201">
        <f t="shared" ref="AD32" si="27">SUM(AD28:AD31)</f>
        <v>53.8</v>
      </c>
      <c r="AE32" s="201">
        <f t="shared" si="16"/>
        <v>53.8</v>
      </c>
      <c r="AF32" s="201">
        <f t="shared" si="17"/>
        <v>0</v>
      </c>
    </row>
    <row r="33" spans="1:32" s="1" customFormat="1" ht="34.5" customHeight="1">
      <c r="A33" s="470" t="s">
        <v>35</v>
      </c>
      <c r="B33" s="471"/>
      <c r="C33" s="471"/>
      <c r="D33" s="471"/>
      <c r="E33" s="471"/>
      <c r="F33" s="471"/>
      <c r="G33" s="471"/>
      <c r="H33" s="471"/>
      <c r="I33" s="471"/>
      <c r="J33" s="471"/>
      <c r="K33" s="471"/>
      <c r="L33" s="472"/>
      <c r="M33" s="202">
        <f>IF($AC$32=0,0,M32/$AC$32*100)</f>
        <v>0</v>
      </c>
      <c r="N33" s="202">
        <f>IF($AD$32=0,0,N32/$AD$32*100)</f>
        <v>0</v>
      </c>
      <c r="O33" s="202"/>
      <c r="P33" s="202"/>
      <c r="Q33" s="202">
        <f>IF($AC$32=0,0,Q32/$AC$32*100)</f>
        <v>0</v>
      </c>
      <c r="R33" s="202">
        <f>IF($AD$32=0,0,R32/$AD$32*100)</f>
        <v>0</v>
      </c>
      <c r="S33" s="202"/>
      <c r="T33" s="202"/>
      <c r="U33" s="202">
        <f>IF($AC$32=0,0,U32/$AC$32*100)</f>
        <v>0</v>
      </c>
      <c r="V33" s="202">
        <f>IF($AD$32=0,0,V32/$AD$32*100)</f>
        <v>100</v>
      </c>
      <c r="W33" s="202"/>
      <c r="X33" s="202"/>
      <c r="Y33" s="202">
        <f>IF($AC$32=0,0,Y32/$AC$32*100)</f>
        <v>0</v>
      </c>
      <c r="Z33" s="202">
        <f>IF($AD$32=0,0,Z32/$AD$32*100)</f>
        <v>0</v>
      </c>
      <c r="AA33" s="202"/>
      <c r="AB33" s="202"/>
      <c r="AC33" s="202">
        <f>SUM(M33,Q33,U33,Y33)</f>
        <v>0</v>
      </c>
      <c r="AD33" s="202">
        <f>SUM(N33,R33,V33,Z33)</f>
        <v>100</v>
      </c>
      <c r="AE33" s="202"/>
      <c r="AF33" s="202"/>
    </row>
    <row r="34" spans="1:32" s="1" customFormat="1" ht="15" customHeight="1">
      <c r="A34" s="26"/>
      <c r="B34" s="26"/>
      <c r="C34" s="26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</row>
    <row r="35" spans="1:32" s="1" customFormat="1" ht="15" customHeight="1">
      <c r="A35" s="26"/>
      <c r="B35" s="26"/>
      <c r="C35" s="26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</row>
    <row r="36" spans="1:32" s="220" customFormat="1" ht="31.5" customHeight="1">
      <c r="A36" s="228"/>
      <c r="B36" s="228"/>
      <c r="C36" s="228" t="s">
        <v>194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</row>
    <row r="37" spans="1:32" s="235" customFormat="1" ht="21">
      <c r="A37" s="226"/>
      <c r="B37" s="226"/>
      <c r="C37" s="226"/>
      <c r="D37" s="226"/>
      <c r="E37" s="226"/>
      <c r="F37" s="226"/>
      <c r="G37" s="226"/>
      <c r="H37" s="226"/>
      <c r="I37" s="226"/>
      <c r="J37" s="226"/>
      <c r="K37" s="234"/>
      <c r="L37" s="226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460" t="s">
        <v>183</v>
      </c>
      <c r="AE37" s="460"/>
      <c r="AF37" s="460"/>
    </row>
    <row r="38" spans="1:32" s="236" customFormat="1" ht="34.5" customHeight="1">
      <c r="A38" s="359" t="s">
        <v>32</v>
      </c>
      <c r="B38" s="410" t="s">
        <v>131</v>
      </c>
      <c r="C38" s="412"/>
      <c r="D38" s="357" t="s">
        <v>133</v>
      </c>
      <c r="E38" s="357"/>
      <c r="F38" s="357" t="s">
        <v>90</v>
      </c>
      <c r="G38" s="357"/>
      <c r="H38" s="357" t="s">
        <v>158</v>
      </c>
      <c r="I38" s="357"/>
      <c r="J38" s="357" t="s">
        <v>159</v>
      </c>
      <c r="K38" s="357"/>
      <c r="L38" s="357" t="s">
        <v>346</v>
      </c>
      <c r="M38" s="357"/>
      <c r="N38" s="357"/>
      <c r="O38" s="357"/>
      <c r="P38" s="357"/>
      <c r="Q38" s="357"/>
      <c r="R38" s="357"/>
      <c r="S38" s="357"/>
      <c r="T38" s="357"/>
      <c r="U38" s="357"/>
      <c r="V38" s="357" t="s">
        <v>132</v>
      </c>
      <c r="W38" s="357"/>
      <c r="X38" s="357"/>
      <c r="Y38" s="357"/>
      <c r="Z38" s="357"/>
      <c r="AA38" s="357" t="s">
        <v>161</v>
      </c>
      <c r="AB38" s="357"/>
      <c r="AC38" s="357"/>
      <c r="AD38" s="357"/>
      <c r="AE38" s="357"/>
      <c r="AF38" s="357"/>
    </row>
    <row r="39" spans="1:32" s="236" customFormat="1" ht="52.5" customHeight="1">
      <c r="A39" s="359"/>
      <c r="B39" s="464"/>
      <c r="C39" s="465"/>
      <c r="D39" s="357"/>
      <c r="E39" s="357"/>
      <c r="F39" s="357"/>
      <c r="G39" s="357"/>
      <c r="H39" s="357"/>
      <c r="I39" s="357"/>
      <c r="J39" s="357"/>
      <c r="K39" s="357"/>
      <c r="L39" s="357" t="s">
        <v>119</v>
      </c>
      <c r="M39" s="357"/>
      <c r="N39" s="357" t="s">
        <v>122</v>
      </c>
      <c r="O39" s="357"/>
      <c r="P39" s="357" t="s">
        <v>123</v>
      </c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</row>
    <row r="40" spans="1:32" s="237" customFormat="1" ht="100.5" customHeight="1">
      <c r="A40" s="359"/>
      <c r="B40" s="413"/>
      <c r="C40" s="415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 t="s">
        <v>120</v>
      </c>
      <c r="Q40" s="357"/>
      <c r="R40" s="357" t="s">
        <v>121</v>
      </c>
      <c r="S40" s="357"/>
      <c r="T40" s="357" t="s">
        <v>248</v>
      </c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</row>
    <row r="41" spans="1:32" s="236" customFormat="1" ht="24" customHeight="1">
      <c r="A41" s="238">
        <v>1</v>
      </c>
      <c r="B41" s="387">
        <v>2</v>
      </c>
      <c r="C41" s="388"/>
      <c r="D41" s="357">
        <v>3</v>
      </c>
      <c r="E41" s="357"/>
      <c r="F41" s="357">
        <v>4</v>
      </c>
      <c r="G41" s="357"/>
      <c r="H41" s="357">
        <v>5</v>
      </c>
      <c r="I41" s="357"/>
      <c r="J41" s="357">
        <v>6</v>
      </c>
      <c r="K41" s="357"/>
      <c r="L41" s="387">
        <v>7</v>
      </c>
      <c r="M41" s="388"/>
      <c r="N41" s="387">
        <v>8</v>
      </c>
      <c r="O41" s="388"/>
      <c r="P41" s="357">
        <v>9</v>
      </c>
      <c r="Q41" s="357"/>
      <c r="R41" s="359">
        <v>10</v>
      </c>
      <c r="S41" s="359"/>
      <c r="T41" s="357">
        <v>11</v>
      </c>
      <c r="U41" s="357"/>
      <c r="V41" s="357">
        <v>12</v>
      </c>
      <c r="W41" s="357"/>
      <c r="X41" s="357"/>
      <c r="Y41" s="357"/>
      <c r="Z41" s="357"/>
      <c r="AA41" s="357">
        <v>13</v>
      </c>
      <c r="AB41" s="357"/>
      <c r="AC41" s="357"/>
      <c r="AD41" s="357"/>
      <c r="AE41" s="357"/>
      <c r="AF41" s="357"/>
    </row>
    <row r="42" spans="1:32" s="236" customFormat="1" ht="102" customHeight="1">
      <c r="A42" s="238">
        <v>1</v>
      </c>
      <c r="B42" s="456"/>
      <c r="C42" s="457"/>
      <c r="D42" s="386"/>
      <c r="E42" s="386"/>
      <c r="F42" s="404"/>
      <c r="G42" s="404"/>
      <c r="H42" s="404" t="s">
        <v>252</v>
      </c>
      <c r="I42" s="404"/>
      <c r="J42" s="404"/>
      <c r="K42" s="404"/>
      <c r="L42" s="374"/>
      <c r="M42" s="375"/>
      <c r="N42" s="374"/>
      <c r="O42" s="375"/>
      <c r="P42" s="404"/>
      <c r="Q42" s="404"/>
      <c r="R42" s="404"/>
      <c r="S42" s="404"/>
      <c r="T42" s="404"/>
      <c r="U42" s="404"/>
      <c r="V42" s="500"/>
      <c r="W42" s="500"/>
      <c r="X42" s="500"/>
      <c r="Y42" s="500"/>
      <c r="Z42" s="500"/>
      <c r="AA42" s="376"/>
      <c r="AB42" s="376"/>
      <c r="AC42" s="376"/>
      <c r="AD42" s="376"/>
      <c r="AE42" s="376"/>
      <c r="AF42" s="376"/>
    </row>
    <row r="43" spans="1:32" s="236" customFormat="1" ht="9.75" hidden="1" customHeight="1">
      <c r="A43" s="239"/>
      <c r="B43" s="454"/>
      <c r="C43" s="455"/>
      <c r="D43" s="386"/>
      <c r="E43" s="386"/>
      <c r="F43" s="404"/>
      <c r="G43" s="404"/>
      <c r="H43" s="404"/>
      <c r="I43" s="404"/>
      <c r="J43" s="404"/>
      <c r="K43" s="404"/>
      <c r="L43" s="374"/>
      <c r="M43" s="375"/>
      <c r="N43" s="374"/>
      <c r="O43" s="375"/>
      <c r="P43" s="404"/>
      <c r="Q43" s="404"/>
      <c r="R43" s="404"/>
      <c r="S43" s="404"/>
      <c r="T43" s="404"/>
      <c r="U43" s="404"/>
      <c r="V43" s="500"/>
      <c r="W43" s="500"/>
      <c r="X43" s="500"/>
      <c r="Y43" s="500"/>
      <c r="Z43" s="500"/>
      <c r="AA43" s="376"/>
      <c r="AB43" s="376"/>
      <c r="AC43" s="376"/>
      <c r="AD43" s="376"/>
      <c r="AE43" s="376"/>
      <c r="AF43" s="376"/>
    </row>
    <row r="44" spans="1:32" s="236" customFormat="1" ht="37.5" customHeight="1">
      <c r="A44" s="503" t="s">
        <v>34</v>
      </c>
      <c r="B44" s="504"/>
      <c r="C44" s="504"/>
      <c r="D44" s="504"/>
      <c r="E44" s="505"/>
      <c r="F44" s="405">
        <f>SUM(F42:F43)</f>
        <v>0</v>
      </c>
      <c r="G44" s="405"/>
      <c r="H44" s="405">
        <f>SUM(H42:H43)</f>
        <v>0</v>
      </c>
      <c r="I44" s="405"/>
      <c r="J44" s="405">
        <f>SUM(J42:J43)</f>
        <v>0</v>
      </c>
      <c r="K44" s="405"/>
      <c r="L44" s="405"/>
      <c r="M44" s="405"/>
      <c r="N44" s="405"/>
      <c r="O44" s="405"/>
      <c r="P44" s="405"/>
      <c r="Q44" s="405"/>
      <c r="R44" s="405"/>
      <c r="S44" s="405"/>
      <c r="T44" s="405"/>
      <c r="U44" s="405"/>
      <c r="V44" s="502"/>
      <c r="W44" s="502"/>
      <c r="X44" s="502"/>
      <c r="Y44" s="502"/>
      <c r="Z44" s="502"/>
      <c r="AA44" s="373"/>
      <c r="AB44" s="373"/>
      <c r="AC44" s="373"/>
      <c r="AD44" s="373"/>
      <c r="AE44" s="373"/>
      <c r="AF44" s="373"/>
    </row>
    <row r="45" spans="1:32" s="1" customFormat="1" ht="15" customHeight="1">
      <c r="A45" s="26"/>
      <c r="B45" s="26"/>
      <c r="C45" s="26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</row>
    <row r="46" spans="1:32" s="1" customFormat="1" ht="15" customHeight="1">
      <c r="A46" s="26"/>
      <c r="B46" s="26"/>
      <c r="C46" s="26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</row>
    <row r="47" spans="1:32" s="1" customFormat="1" ht="15" customHeight="1">
      <c r="A47" s="26"/>
      <c r="B47" s="26"/>
      <c r="C47" s="26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</row>
    <row r="48" spans="1:32" s="1" customFormat="1" ht="15" customHeight="1">
      <c r="A48" s="26"/>
      <c r="B48" s="26"/>
      <c r="C48" s="26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</row>
    <row r="49" spans="1:32" s="243" customFormat="1" ht="32.25" customHeight="1">
      <c r="A49" s="240"/>
      <c r="B49" s="501" t="s">
        <v>254</v>
      </c>
      <c r="C49" s="501"/>
      <c r="D49" s="501"/>
      <c r="E49" s="501"/>
      <c r="F49" s="501"/>
      <c r="G49" s="501"/>
      <c r="H49" s="241"/>
      <c r="I49" s="241"/>
      <c r="J49" s="241"/>
      <c r="K49" s="241"/>
      <c r="L49" s="241"/>
      <c r="M49" s="499" t="s">
        <v>118</v>
      </c>
      <c r="N49" s="499"/>
      <c r="O49" s="499"/>
      <c r="P49" s="499"/>
      <c r="Q49" s="499"/>
      <c r="R49" s="241"/>
      <c r="S49" s="241"/>
      <c r="T49" s="241"/>
      <c r="U49" s="241"/>
      <c r="V49" s="241"/>
      <c r="W49" s="501" t="s">
        <v>267</v>
      </c>
      <c r="X49" s="501"/>
      <c r="Y49" s="501"/>
      <c r="Z49" s="501"/>
      <c r="AA49" s="501"/>
      <c r="AB49" s="242"/>
      <c r="AC49" s="242"/>
      <c r="AD49" s="242"/>
      <c r="AE49" s="242"/>
      <c r="AF49" s="242"/>
    </row>
    <row r="50" spans="1:32" s="244" customFormat="1" ht="33.75" customHeight="1">
      <c r="B50" s="498" t="s">
        <v>48</v>
      </c>
      <c r="C50" s="498"/>
      <c r="D50" s="498"/>
      <c r="E50" s="498"/>
      <c r="F50" s="498"/>
      <c r="G50" s="498"/>
      <c r="H50" s="245"/>
      <c r="I50" s="245"/>
      <c r="J50" s="245"/>
      <c r="K50" s="245"/>
      <c r="L50" s="245"/>
      <c r="M50" s="498" t="s">
        <v>49</v>
      </c>
      <c r="N50" s="498"/>
      <c r="O50" s="498"/>
      <c r="P50" s="498"/>
      <c r="Q50" s="498"/>
      <c r="V50" s="115"/>
      <c r="W50" s="498" t="s">
        <v>73</v>
      </c>
      <c r="X50" s="498"/>
      <c r="Y50" s="498"/>
      <c r="Z50" s="498"/>
      <c r="AA50" s="498"/>
    </row>
    <row r="51" spans="1:32" s="246" customFormat="1">
      <c r="F51" s="56"/>
      <c r="G51" s="56"/>
      <c r="H51" s="56"/>
      <c r="I51" s="56"/>
      <c r="J51" s="56"/>
      <c r="K51" s="56"/>
      <c r="L51" s="56"/>
      <c r="Q51" s="56"/>
      <c r="R51" s="56"/>
      <c r="S51" s="56"/>
      <c r="T51" s="56"/>
      <c r="X51" s="56"/>
      <c r="Y51" s="56"/>
      <c r="Z51" s="56"/>
      <c r="AA51" s="56"/>
    </row>
    <row r="52" spans="1:32" s="1" customFormat="1">
      <c r="C52" s="247"/>
      <c r="D52" s="247"/>
      <c r="E52" s="247"/>
      <c r="F52" s="247"/>
      <c r="G52" s="247"/>
      <c r="H52" s="247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7"/>
      <c r="V52" s="247"/>
    </row>
    <row r="53" spans="1:32" s="459" customFormat="1" ht="13.2">
      <c r="A53" s="458" t="s">
        <v>184</v>
      </c>
    </row>
    <row r="54" spans="1:32" s="1" customFormat="1"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</row>
    <row r="55" spans="1:32" s="1" customFormat="1">
      <c r="C55" s="249"/>
    </row>
    <row r="56" spans="1:32" s="1" customFormat="1"/>
    <row r="58" spans="1:32">
      <c r="C58" s="18"/>
    </row>
    <row r="59" spans="1:32">
      <c r="C59" s="18"/>
    </row>
    <row r="60" spans="1:32">
      <c r="C60" s="18"/>
    </row>
    <row r="61" spans="1:32">
      <c r="C61" s="18"/>
    </row>
    <row r="62" spans="1:32">
      <c r="C62" s="18"/>
    </row>
    <row r="63" spans="1:32">
      <c r="C63" s="18"/>
    </row>
    <row r="64" spans="1:32">
      <c r="C64" s="18"/>
    </row>
  </sheetData>
  <mergeCells count="191">
    <mergeCell ref="R15:T15"/>
    <mergeCell ref="R17:T17"/>
    <mergeCell ref="V42:Z42"/>
    <mergeCell ref="N41:O41"/>
    <mergeCell ref="R16:T16"/>
    <mergeCell ref="P41:Q41"/>
    <mergeCell ref="P43:Q43"/>
    <mergeCell ref="V41:Z41"/>
    <mergeCell ref="T40:U40"/>
    <mergeCell ref="R19:T19"/>
    <mergeCell ref="N43:O43"/>
    <mergeCell ref="H17:O17"/>
    <mergeCell ref="P39:U39"/>
    <mergeCell ref="X17:Z17"/>
    <mergeCell ref="Y25:Y26"/>
    <mergeCell ref="Z25:Z26"/>
    <mergeCell ref="R18:T18"/>
    <mergeCell ref="P17:Q17"/>
    <mergeCell ref="P18:Q18"/>
    <mergeCell ref="Q25:Q26"/>
    <mergeCell ref="P16:Q16"/>
    <mergeCell ref="A32:L32"/>
    <mergeCell ref="B31:L31"/>
    <mergeCell ref="B18:C18"/>
    <mergeCell ref="B50:G50"/>
    <mergeCell ref="W50:AA50"/>
    <mergeCell ref="M49:Q49"/>
    <mergeCell ref="M50:Q50"/>
    <mergeCell ref="V43:Z43"/>
    <mergeCell ref="R44:S44"/>
    <mergeCell ref="H44:I44"/>
    <mergeCell ref="L44:M44"/>
    <mergeCell ref="N44:O44"/>
    <mergeCell ref="B49:G49"/>
    <mergeCell ref="W49:AA49"/>
    <mergeCell ref="T44:U44"/>
    <mergeCell ref="V44:Z44"/>
    <mergeCell ref="J44:K44"/>
    <mergeCell ref="P44:Q44"/>
    <mergeCell ref="F44:G44"/>
    <mergeCell ref="A44:E44"/>
    <mergeCell ref="T43:U43"/>
    <mergeCell ref="AA25:AA26"/>
    <mergeCell ref="AB25:AB26"/>
    <mergeCell ref="AC24:AF24"/>
    <mergeCell ref="U24:X24"/>
    <mergeCell ref="AA9:AC9"/>
    <mergeCell ref="Z23:AB23"/>
    <mergeCell ref="X15:Z15"/>
    <mergeCell ref="AA19:AC19"/>
    <mergeCell ref="AA18:AC18"/>
    <mergeCell ref="X18:Z18"/>
    <mergeCell ref="X16:Z16"/>
    <mergeCell ref="U16:W16"/>
    <mergeCell ref="U15:W15"/>
    <mergeCell ref="AD16:AF16"/>
    <mergeCell ref="AD17:AF17"/>
    <mergeCell ref="AD18:AF18"/>
    <mergeCell ref="U19:W19"/>
    <mergeCell ref="AD14:AF15"/>
    <mergeCell ref="AA14:AC15"/>
    <mergeCell ref="U17:W17"/>
    <mergeCell ref="U18:W18"/>
    <mergeCell ref="X19:Z19"/>
    <mergeCell ref="AA16:AC16"/>
    <mergeCell ref="AA17:AC17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4:A5"/>
    <mergeCell ref="U7:W7"/>
    <mergeCell ref="U5:W5"/>
    <mergeCell ref="O25:O26"/>
    <mergeCell ref="B8:C8"/>
    <mergeCell ref="D8:F8"/>
    <mergeCell ref="D14:G15"/>
    <mergeCell ref="P14:Q15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5"/>
    <mergeCell ref="B16:C16"/>
    <mergeCell ref="D17:G17"/>
    <mergeCell ref="D18:G18"/>
    <mergeCell ref="B17:C17"/>
    <mergeCell ref="D16:G16"/>
    <mergeCell ref="A14:A15"/>
    <mergeCell ref="H14:O15"/>
    <mergeCell ref="M24:P24"/>
    <mergeCell ref="P25:P26"/>
    <mergeCell ref="M25:M26"/>
    <mergeCell ref="N25:N26"/>
    <mergeCell ref="H18:O18"/>
    <mergeCell ref="H16:O16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B38:C40"/>
    <mergeCell ref="L38:U38"/>
    <mergeCell ref="B27:L27"/>
    <mergeCell ref="J41:K41"/>
    <mergeCell ref="P40:Q40"/>
    <mergeCell ref="R40:S40"/>
    <mergeCell ref="B41:C41"/>
    <mergeCell ref="U25:U26"/>
    <mergeCell ref="A19:Q19"/>
    <mergeCell ref="L39:M40"/>
    <mergeCell ref="H38:I40"/>
    <mergeCell ref="H41:I41"/>
    <mergeCell ref="A33:L33"/>
    <mergeCell ref="A38:A40"/>
    <mergeCell ref="J38:K40"/>
    <mergeCell ref="L41:M41"/>
    <mergeCell ref="B28:L28"/>
    <mergeCell ref="D41:E41"/>
    <mergeCell ref="B29:L29"/>
    <mergeCell ref="B30:L30"/>
    <mergeCell ref="A53:XFD53"/>
    <mergeCell ref="AA38:AF40"/>
    <mergeCell ref="AD37:AF37"/>
    <mergeCell ref="W25:W26"/>
    <mergeCell ref="X25:X26"/>
    <mergeCell ref="AC25:AC26"/>
    <mergeCell ref="AA42:AF42"/>
    <mergeCell ref="AA41:AF41"/>
    <mergeCell ref="AD25:AD26"/>
    <mergeCell ref="H42:I42"/>
    <mergeCell ref="H43:I43"/>
    <mergeCell ref="J43:K43"/>
    <mergeCell ref="A24:A26"/>
    <mergeCell ref="AE25:AE26"/>
    <mergeCell ref="AF25:AF26"/>
    <mergeCell ref="Y24:AB24"/>
    <mergeCell ref="S25:S26"/>
    <mergeCell ref="D43:E43"/>
    <mergeCell ref="L43:M43"/>
    <mergeCell ref="R41:S41"/>
    <mergeCell ref="T41:U41"/>
    <mergeCell ref="N39:O40"/>
    <mergeCell ref="F38:G40"/>
    <mergeCell ref="F41:G41"/>
    <mergeCell ref="AD1:AF1"/>
    <mergeCell ref="AA43:AF43"/>
    <mergeCell ref="AA44:AF44"/>
    <mergeCell ref="T25:T26"/>
    <mergeCell ref="V25:V26"/>
    <mergeCell ref="B24:L26"/>
    <mergeCell ref="D38:E40"/>
    <mergeCell ref="AD19:AF19"/>
    <mergeCell ref="AD23:AF23"/>
    <mergeCell ref="Q24:T24"/>
    <mergeCell ref="V38:Z40"/>
    <mergeCell ref="F43:G43"/>
    <mergeCell ref="F42:G42"/>
    <mergeCell ref="B43:C43"/>
    <mergeCell ref="R43:S43"/>
    <mergeCell ref="L42:M42"/>
    <mergeCell ref="N42:O42"/>
    <mergeCell ref="J42:K42"/>
    <mergeCell ref="R25:R26"/>
    <mergeCell ref="D42:E42"/>
    <mergeCell ref="B42:C42"/>
    <mergeCell ref="P42:Q42"/>
    <mergeCell ref="T42:U42"/>
    <mergeCell ref="R42:S42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2" fitToHeight="3" orientation="landscape" verticalDpi="1200" r:id="rId1"/>
  <headerFooter alignWithMargins="0"/>
  <ignoredErrors>
    <ignoredError sqref="AE33:AF33 V9:W9 F44:K44 Y9:Z9" formulaRange="1"/>
    <ignoredError sqref="AA33:AB33 O33 P33 S33:T33 W33:X33" evalError="1" formulaRange="1"/>
    <ignoredError sqref="AC33:AD33 AE7:AF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zoomScale="75" zoomScaleNormal="75" zoomScaleSheetLayoutView="75" workbookViewId="0">
      <selection activeCell="M10" sqref="M10"/>
    </sheetView>
  </sheetViews>
  <sheetFormatPr defaultRowHeight="13.2"/>
  <cols>
    <col min="1" max="1" width="39.44140625" customWidth="1"/>
    <col min="2" max="2" width="12.88671875" customWidth="1"/>
    <col min="3" max="3" width="19.6640625" customWidth="1"/>
    <col min="4" max="4" width="19" customWidth="1"/>
    <col min="5" max="6" width="18.109375" customWidth="1"/>
    <col min="7" max="7" width="18.33203125" customWidth="1"/>
    <col min="8" max="8" width="18.6640625" customWidth="1"/>
  </cols>
  <sheetData>
    <row r="2" spans="1:8" ht="31.5" customHeight="1">
      <c r="G2" s="511" t="s">
        <v>200</v>
      </c>
      <c r="H2" s="511"/>
    </row>
    <row r="3" spans="1:8" ht="32.25" customHeight="1">
      <c r="A3" s="512" t="s">
        <v>217</v>
      </c>
      <c r="B3" s="512"/>
      <c r="C3" s="512"/>
      <c r="D3" s="512"/>
      <c r="E3" s="512"/>
      <c r="F3" s="512"/>
      <c r="G3" s="512"/>
      <c r="H3" s="512"/>
    </row>
    <row r="4" spans="1:8" ht="28.5" customHeight="1">
      <c r="A4" s="513" t="s">
        <v>261</v>
      </c>
      <c r="B4" s="513"/>
      <c r="C4" s="513"/>
      <c r="D4" s="513"/>
      <c r="E4" s="513"/>
      <c r="F4" s="513"/>
      <c r="G4" s="513"/>
      <c r="H4" s="513"/>
    </row>
    <row r="5" spans="1:8" ht="45.75" customHeight="1">
      <c r="A5" s="514" t="s">
        <v>112</v>
      </c>
      <c r="B5" s="341" t="s">
        <v>7</v>
      </c>
      <c r="C5" s="516" t="s">
        <v>157</v>
      </c>
      <c r="D5" s="516"/>
      <c r="E5" s="517" t="s">
        <v>324</v>
      </c>
      <c r="F5" s="517"/>
      <c r="G5" s="517"/>
      <c r="H5" s="517"/>
    </row>
    <row r="6" spans="1:8" ht="65.25" customHeight="1">
      <c r="A6" s="515"/>
      <c r="B6" s="341"/>
      <c r="C6" s="180" t="s">
        <v>322</v>
      </c>
      <c r="D6" s="180" t="s">
        <v>347</v>
      </c>
      <c r="E6" s="180" t="s">
        <v>106</v>
      </c>
      <c r="F6" s="180" t="s">
        <v>102</v>
      </c>
      <c r="G6" s="180" t="s">
        <v>109</v>
      </c>
      <c r="H6" s="180" t="s">
        <v>207</v>
      </c>
    </row>
    <row r="7" spans="1:8" ht="30" customHeight="1">
      <c r="A7" s="59">
        <v>1</v>
      </c>
      <c r="B7" s="175">
        <v>2</v>
      </c>
      <c r="C7" s="59">
        <v>3</v>
      </c>
      <c r="D7" s="175">
        <v>4</v>
      </c>
      <c r="E7" s="59">
        <v>5</v>
      </c>
      <c r="F7" s="175">
        <v>6</v>
      </c>
      <c r="G7" s="59">
        <v>7</v>
      </c>
      <c r="H7" s="175">
        <v>8</v>
      </c>
    </row>
    <row r="8" spans="1:8" ht="28.5" customHeight="1">
      <c r="A8" s="518" t="s">
        <v>187</v>
      </c>
      <c r="B8" s="519"/>
      <c r="C8" s="519"/>
      <c r="D8" s="519"/>
      <c r="E8" s="519"/>
      <c r="F8" s="519"/>
      <c r="G8" s="519"/>
      <c r="H8" s="520"/>
    </row>
    <row r="9" spans="1:8" ht="51" customHeight="1">
      <c r="A9" s="75" t="s">
        <v>262</v>
      </c>
      <c r="B9" s="141">
        <v>6000</v>
      </c>
      <c r="C9" s="190">
        <f>SUM(C11:C12)</f>
        <v>0</v>
      </c>
      <c r="D9" s="190">
        <f t="shared" ref="D9:F9" si="0">SUM(D11:D12)</f>
        <v>0</v>
      </c>
      <c r="E9" s="190">
        <f t="shared" si="0"/>
        <v>0</v>
      </c>
      <c r="F9" s="190">
        <f t="shared" si="0"/>
        <v>0</v>
      </c>
      <c r="G9" s="190">
        <f t="shared" ref="G9" si="1">F9-E9</f>
        <v>0</v>
      </c>
      <c r="H9" s="190">
        <f t="shared" ref="H9" si="2">IF(E9=0,0,F9/E9*100)</f>
        <v>0</v>
      </c>
    </row>
    <row r="10" spans="1:8" ht="39.75" customHeight="1">
      <c r="A10" s="521" t="s">
        <v>188</v>
      </c>
      <c r="B10" s="522"/>
      <c r="C10" s="522"/>
      <c r="D10" s="522"/>
      <c r="E10" s="522"/>
      <c r="F10" s="522"/>
      <c r="G10" s="522"/>
      <c r="H10" s="523"/>
    </row>
    <row r="11" spans="1:8" ht="51" customHeight="1">
      <c r="A11" s="22" t="s">
        <v>244</v>
      </c>
      <c r="B11" s="76">
        <v>6010</v>
      </c>
      <c r="C11" s="80">
        <f>'Розшифровка до Статутного'!C7</f>
        <v>0</v>
      </c>
      <c r="D11" s="80">
        <f>'Розшифровка до Статутного'!E7</f>
        <v>0</v>
      </c>
      <c r="E11" s="80">
        <f>'Розшифровка до Статутного'!D7</f>
        <v>0</v>
      </c>
      <c r="F11" s="80">
        <f>'Розшифровка до Статутного'!E7</f>
        <v>0</v>
      </c>
      <c r="G11" s="80">
        <f t="shared" ref="G11" si="3">F11-E11</f>
        <v>0</v>
      </c>
      <c r="H11" s="80">
        <f t="shared" ref="H11" si="4">IF(E11=0,0,F11/E11*100)</f>
        <v>0</v>
      </c>
    </row>
    <row r="12" spans="1:8" ht="51" customHeight="1">
      <c r="A12" s="22" t="s">
        <v>189</v>
      </c>
      <c r="B12" s="77">
        <v>6020</v>
      </c>
      <c r="C12" s="80">
        <f>'Розшифровка до Статутного'!C11</f>
        <v>0</v>
      </c>
      <c r="D12" s="80">
        <f>'Розшифровка до Статутного'!E11</f>
        <v>0</v>
      </c>
      <c r="E12" s="80">
        <f>'Розшифровка до Статутного'!D11</f>
        <v>0</v>
      </c>
      <c r="F12" s="80">
        <f>'Розшифровка до Статутного'!E11</f>
        <v>0</v>
      </c>
      <c r="G12" s="80">
        <f t="shared" ref="G12" si="5">F12-E12</f>
        <v>0</v>
      </c>
      <c r="H12" s="80">
        <f t="shared" ref="H12" si="6">IF(E12=0,0,F12/E12*100)</f>
        <v>0</v>
      </c>
    </row>
    <row r="13" spans="1:8" ht="35.25" customHeight="1">
      <c r="A13" s="38"/>
      <c r="B13" s="41"/>
      <c r="C13" s="42"/>
      <c r="D13" s="42"/>
      <c r="E13" s="42"/>
      <c r="F13" s="42"/>
      <c r="G13" s="42"/>
      <c r="H13" s="43"/>
    </row>
    <row r="14" spans="1:8" s="114" customFormat="1" ht="26.25" customHeight="1">
      <c r="A14" s="128" t="s">
        <v>254</v>
      </c>
      <c r="B14" s="129"/>
      <c r="C14" s="361" t="s">
        <v>245</v>
      </c>
      <c r="D14" s="361"/>
      <c r="E14" s="133"/>
      <c r="F14" s="363" t="s">
        <v>267</v>
      </c>
      <c r="G14" s="363"/>
    </row>
    <row r="15" spans="1:8" s="142" customFormat="1" ht="15.6">
      <c r="A15" s="174" t="s">
        <v>48</v>
      </c>
      <c r="B15" s="130"/>
      <c r="C15" s="524" t="s">
        <v>49</v>
      </c>
      <c r="D15" s="524"/>
      <c r="E15" s="130"/>
      <c r="F15" s="334" t="s">
        <v>130</v>
      </c>
      <c r="G15" s="334"/>
      <c r="H15" s="131"/>
    </row>
    <row r="16" spans="1:8">
      <c r="A16" s="189"/>
      <c r="B16" s="189"/>
      <c r="C16" s="189"/>
      <c r="D16" s="189"/>
      <c r="E16" s="189"/>
      <c r="F16" s="189"/>
      <c r="G16" s="189"/>
      <c r="H16" s="18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 ht="3" customHeight="1">
      <c r="A18" s="19"/>
      <c r="B18" s="19"/>
      <c r="C18" s="19"/>
      <c r="D18" s="19"/>
      <c r="E18" s="19"/>
      <c r="F18" s="19"/>
      <c r="G18" s="19"/>
      <c r="H18" s="19"/>
    </row>
  </sheetData>
  <mergeCells count="13">
    <mergeCell ref="A8:H8"/>
    <mergeCell ref="A10:H10"/>
    <mergeCell ref="C15:D15"/>
    <mergeCell ref="F14:G14"/>
    <mergeCell ref="F15:G15"/>
    <mergeCell ref="C14:D14"/>
    <mergeCell ref="G2:H2"/>
    <mergeCell ref="A3:H3"/>
    <mergeCell ref="A4:H4"/>
    <mergeCell ref="A5:A6"/>
    <mergeCell ref="B5:B6"/>
    <mergeCell ref="C5:D5"/>
    <mergeCell ref="E5:H5"/>
  </mergeCells>
  <printOptions horizontalCentered="1"/>
  <pageMargins left="0.59055118110236227" right="0.59055118110236227" top="0.78740157480314965" bottom="0.59055118110236227" header="0" footer="0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Лист1</vt:lpstr>
      <vt:lpstr>'I. Фін результат'!Заголовки_для_печати</vt:lpstr>
      <vt:lpstr>'ІІ. Розр. з бюджетом'!Заголовки_для_печати</vt:lpstr>
      <vt:lpstr>'Розшифровка до капівидатків'!Заголовки_для_печати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2024-08-09T12:33:48Z</cp:lastPrinted>
  <dcterms:created xsi:type="dcterms:W3CDTF">2003-03-13T16:00:22Z</dcterms:created>
  <dcterms:modified xsi:type="dcterms:W3CDTF">2024-08-09T13:51:58Z</dcterms:modified>
</cp:coreProperties>
</file>